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llenspiel\Earthdawn\Lehen\"/>
    </mc:Choice>
  </mc:AlternateContent>
  <bookViews>
    <workbookView xWindow="0" yWindow="0" windowWidth="28800" windowHeight="11340"/>
  </bookViews>
  <sheets>
    <sheet name="Lehensbogen" sheetId="1" r:id="rId1"/>
    <sheet name="Baukostenübersicht" sheetId="8" r:id="rId2"/>
    <sheet name="Parameter" sheetId="2" state="hidden" r:id="rId3"/>
    <sheet name="Parameter II" sheetId="3" state="hidden" r:id="rId4"/>
    <sheet name="Produktion" sheetId="4" state="hidden" r:id="rId5"/>
    <sheet name="Handelwaren" sheetId="6" r:id="rId6"/>
    <sheet name="Erweiterungen" sheetId="5" r:id="rId7"/>
    <sheet name="Preisliste Throal" sheetId="9" r:id="rId8"/>
    <sheet name="Lager" sheetId="7" state="hidden" r:id="rId9"/>
  </sheets>
  <definedNames>
    <definedName name="_xlnm._FilterDatabase" localSheetId="6" hidden="1">Erweiterungen!$A$2:$M$39</definedName>
    <definedName name="_xlnm.Print_Area" localSheetId="0">Lehensbogen!$A$1:$Z$212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R56" i="1"/>
  <c r="D36" i="9" l="1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Y185" i="1" l="1"/>
  <c r="X185" i="1"/>
  <c r="V185" i="1"/>
  <c r="U185" i="1"/>
  <c r="S185" i="1"/>
  <c r="Q185" i="1"/>
  <c r="M185" i="1"/>
  <c r="K185" i="1"/>
  <c r="G185" i="1"/>
  <c r="Y184" i="1"/>
  <c r="X184" i="1"/>
  <c r="V184" i="1"/>
  <c r="U184" i="1"/>
  <c r="S184" i="1"/>
  <c r="Q184" i="1"/>
  <c r="M184" i="1"/>
  <c r="K184" i="1"/>
  <c r="G184" i="1"/>
  <c r="Y183" i="1"/>
  <c r="X183" i="1"/>
  <c r="V183" i="1"/>
  <c r="U183" i="1"/>
  <c r="S183" i="1"/>
  <c r="Q183" i="1"/>
  <c r="M183" i="1"/>
  <c r="K183" i="1"/>
  <c r="G183" i="1"/>
  <c r="Y182" i="1"/>
  <c r="X182" i="1"/>
  <c r="V182" i="1"/>
  <c r="U182" i="1"/>
  <c r="S182" i="1"/>
  <c r="Q182" i="1"/>
  <c r="M182" i="1"/>
  <c r="K182" i="1"/>
  <c r="G182" i="1"/>
  <c r="Y181" i="1"/>
  <c r="X181" i="1"/>
  <c r="V181" i="1"/>
  <c r="U181" i="1"/>
  <c r="S181" i="1"/>
  <c r="Q181" i="1"/>
  <c r="M181" i="1"/>
  <c r="K181" i="1"/>
  <c r="G181" i="1"/>
  <c r="Y180" i="1"/>
  <c r="X180" i="1"/>
  <c r="V180" i="1"/>
  <c r="U180" i="1"/>
  <c r="S180" i="1"/>
  <c r="Q180" i="1"/>
  <c r="M180" i="1"/>
  <c r="K180" i="1"/>
  <c r="G180" i="1"/>
  <c r="Y179" i="1"/>
  <c r="X179" i="1"/>
  <c r="V179" i="1"/>
  <c r="U179" i="1"/>
  <c r="S179" i="1"/>
  <c r="Q179" i="1"/>
  <c r="M179" i="1"/>
  <c r="K179" i="1"/>
  <c r="G179" i="1"/>
  <c r="Y178" i="1"/>
  <c r="X178" i="1"/>
  <c r="V178" i="1"/>
  <c r="U178" i="1"/>
  <c r="S178" i="1"/>
  <c r="Q178" i="1"/>
  <c r="M178" i="1"/>
  <c r="K178" i="1"/>
  <c r="G178" i="1"/>
  <c r="Y177" i="1"/>
  <c r="X177" i="1"/>
  <c r="V177" i="1"/>
  <c r="U177" i="1"/>
  <c r="S177" i="1"/>
  <c r="Q177" i="1"/>
  <c r="M177" i="1"/>
  <c r="K177" i="1"/>
  <c r="G177" i="1"/>
  <c r="Y176" i="1"/>
  <c r="X176" i="1"/>
  <c r="V176" i="1"/>
  <c r="U176" i="1"/>
  <c r="S176" i="1"/>
  <c r="Q176" i="1"/>
  <c r="M176" i="1"/>
  <c r="K176" i="1"/>
  <c r="G176" i="1"/>
  <c r="Y175" i="1"/>
  <c r="X175" i="1"/>
  <c r="V175" i="1"/>
  <c r="U175" i="1"/>
  <c r="S175" i="1"/>
  <c r="Q175" i="1"/>
  <c r="M175" i="1"/>
  <c r="K175" i="1"/>
  <c r="G175" i="1"/>
  <c r="Y174" i="1"/>
  <c r="X174" i="1"/>
  <c r="V174" i="1"/>
  <c r="U174" i="1"/>
  <c r="S174" i="1"/>
  <c r="Q174" i="1"/>
  <c r="M174" i="1"/>
  <c r="K174" i="1"/>
  <c r="G174" i="1"/>
  <c r="Y173" i="1"/>
  <c r="X173" i="1"/>
  <c r="V173" i="1"/>
  <c r="U173" i="1"/>
  <c r="S173" i="1"/>
  <c r="Q173" i="1"/>
  <c r="M173" i="1"/>
  <c r="K173" i="1"/>
  <c r="G173" i="1"/>
  <c r="Y172" i="1"/>
  <c r="X172" i="1"/>
  <c r="V172" i="1"/>
  <c r="U172" i="1"/>
  <c r="S172" i="1"/>
  <c r="Q172" i="1"/>
  <c r="M172" i="1"/>
  <c r="K172" i="1"/>
  <c r="G172" i="1"/>
  <c r="Y171" i="1"/>
  <c r="X171" i="1"/>
  <c r="V171" i="1"/>
  <c r="U171" i="1"/>
  <c r="S171" i="1"/>
  <c r="Q171" i="1"/>
  <c r="M171" i="1"/>
  <c r="K171" i="1"/>
  <c r="G171" i="1"/>
  <c r="Y170" i="1"/>
  <c r="X170" i="1"/>
  <c r="V170" i="1"/>
  <c r="U170" i="1"/>
  <c r="S170" i="1"/>
  <c r="Q170" i="1"/>
  <c r="M170" i="1"/>
  <c r="K170" i="1"/>
  <c r="G170" i="1"/>
  <c r="Y169" i="1"/>
  <c r="X169" i="1"/>
  <c r="V169" i="1"/>
  <c r="U169" i="1"/>
  <c r="S169" i="1"/>
  <c r="Q169" i="1"/>
  <c r="M169" i="1"/>
  <c r="K169" i="1"/>
  <c r="G169" i="1"/>
  <c r="Y168" i="1"/>
  <c r="X168" i="1"/>
  <c r="V168" i="1"/>
  <c r="U168" i="1"/>
  <c r="S168" i="1"/>
  <c r="Q168" i="1"/>
  <c r="M168" i="1"/>
  <c r="K168" i="1"/>
  <c r="G168" i="1"/>
  <c r="Y167" i="1"/>
  <c r="X167" i="1"/>
  <c r="V167" i="1"/>
  <c r="U167" i="1"/>
  <c r="S167" i="1"/>
  <c r="Q167" i="1"/>
  <c r="M167" i="1"/>
  <c r="K167" i="1"/>
  <c r="G167" i="1"/>
  <c r="Y166" i="1"/>
  <c r="X166" i="1"/>
  <c r="V166" i="1"/>
  <c r="U166" i="1"/>
  <c r="S166" i="1"/>
  <c r="Q166" i="1"/>
  <c r="M166" i="1"/>
  <c r="K166" i="1"/>
  <c r="G166" i="1"/>
  <c r="U134" i="1"/>
  <c r="Y165" i="1"/>
  <c r="X165" i="1"/>
  <c r="V165" i="1"/>
  <c r="U165" i="1"/>
  <c r="S165" i="1"/>
  <c r="Q165" i="1"/>
  <c r="M165" i="1"/>
  <c r="K165" i="1"/>
  <c r="G165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X150" i="1"/>
  <c r="X151" i="1"/>
  <c r="X152" i="1"/>
  <c r="X153" i="1"/>
  <c r="X154" i="1"/>
  <c r="X155" i="1"/>
  <c r="X156" i="1"/>
  <c r="X157" i="1"/>
  <c r="U118" i="1"/>
  <c r="S118" i="1"/>
  <c r="Y118" i="1" s="1"/>
  <c r="Q118" i="1"/>
  <c r="P118" i="1"/>
  <c r="N118" i="1"/>
  <c r="M118" i="1"/>
  <c r="K118" i="1"/>
  <c r="F118" i="1"/>
  <c r="U117" i="1"/>
  <c r="S117" i="1"/>
  <c r="Y117" i="1" s="1"/>
  <c r="Q117" i="1"/>
  <c r="P117" i="1"/>
  <c r="N117" i="1"/>
  <c r="M117" i="1"/>
  <c r="K117" i="1"/>
  <c r="F117" i="1"/>
  <c r="U116" i="1"/>
  <c r="S116" i="1"/>
  <c r="Y116" i="1" s="1"/>
  <c r="Q116" i="1"/>
  <c r="P116" i="1"/>
  <c r="N116" i="1"/>
  <c r="M116" i="1"/>
  <c r="K116" i="1"/>
  <c r="F116" i="1"/>
  <c r="U115" i="1"/>
  <c r="S115" i="1"/>
  <c r="Y115" i="1" s="1"/>
  <c r="Q115" i="1"/>
  <c r="P115" i="1"/>
  <c r="N115" i="1"/>
  <c r="M115" i="1"/>
  <c r="K115" i="1"/>
  <c r="F115" i="1"/>
  <c r="U114" i="1"/>
  <c r="S114" i="1"/>
  <c r="Y114" i="1" s="1"/>
  <c r="Q114" i="1"/>
  <c r="P114" i="1"/>
  <c r="N114" i="1"/>
  <c r="M114" i="1"/>
  <c r="K114" i="1"/>
  <c r="F114" i="1"/>
  <c r="U113" i="1"/>
  <c r="S113" i="1"/>
  <c r="Y113" i="1" s="1"/>
  <c r="Q113" i="1"/>
  <c r="P113" i="1"/>
  <c r="N113" i="1"/>
  <c r="M113" i="1"/>
  <c r="K113" i="1"/>
  <c r="F113" i="1"/>
  <c r="U112" i="1"/>
  <c r="S112" i="1"/>
  <c r="Y112" i="1" s="1"/>
  <c r="Q112" i="1"/>
  <c r="P112" i="1"/>
  <c r="N112" i="1"/>
  <c r="M112" i="1"/>
  <c r="K112" i="1"/>
  <c r="F112" i="1"/>
  <c r="U111" i="1"/>
  <c r="S111" i="1"/>
  <c r="Y111" i="1" s="1"/>
  <c r="Q111" i="1"/>
  <c r="P111" i="1"/>
  <c r="N111" i="1"/>
  <c r="M111" i="1"/>
  <c r="K111" i="1"/>
  <c r="F111" i="1"/>
  <c r="U110" i="1"/>
  <c r="S110" i="1"/>
  <c r="Y110" i="1" s="1"/>
  <c r="Q110" i="1"/>
  <c r="P110" i="1"/>
  <c r="N110" i="1"/>
  <c r="M110" i="1"/>
  <c r="K110" i="1"/>
  <c r="F110" i="1"/>
  <c r="U109" i="1"/>
  <c r="S109" i="1"/>
  <c r="Y109" i="1" s="1"/>
  <c r="Q109" i="1"/>
  <c r="P109" i="1"/>
  <c r="N109" i="1"/>
  <c r="M109" i="1"/>
  <c r="K109" i="1"/>
  <c r="F109" i="1"/>
  <c r="U108" i="1"/>
  <c r="S108" i="1"/>
  <c r="Y108" i="1" s="1"/>
  <c r="Q108" i="1"/>
  <c r="P108" i="1"/>
  <c r="N108" i="1"/>
  <c r="M108" i="1"/>
  <c r="K108" i="1"/>
  <c r="F108" i="1"/>
  <c r="U107" i="1"/>
  <c r="S107" i="1"/>
  <c r="Y107" i="1" s="1"/>
  <c r="Q107" i="1"/>
  <c r="P107" i="1"/>
  <c r="N107" i="1"/>
  <c r="M107" i="1"/>
  <c r="K107" i="1"/>
  <c r="F107" i="1"/>
  <c r="X158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U120" i="1"/>
  <c r="S120" i="1"/>
  <c r="Y120" i="1" s="1"/>
  <c r="Q120" i="1"/>
  <c r="P120" i="1"/>
  <c r="N120" i="1"/>
  <c r="M120" i="1"/>
  <c r="K120" i="1"/>
  <c r="F120" i="1"/>
  <c r="U119" i="1"/>
  <c r="S119" i="1"/>
  <c r="Y119" i="1" s="1"/>
  <c r="Q119" i="1"/>
  <c r="P119" i="1"/>
  <c r="N119" i="1"/>
  <c r="M119" i="1"/>
  <c r="K119" i="1"/>
  <c r="F119" i="1"/>
  <c r="U106" i="1"/>
  <c r="S106" i="1"/>
  <c r="Y106" i="1" s="1"/>
  <c r="Q106" i="1"/>
  <c r="P106" i="1"/>
  <c r="N106" i="1"/>
  <c r="M106" i="1"/>
  <c r="K106" i="1"/>
  <c r="F106" i="1"/>
  <c r="U105" i="1"/>
  <c r="S105" i="1"/>
  <c r="Y105" i="1" s="1"/>
  <c r="Q105" i="1"/>
  <c r="P105" i="1"/>
  <c r="N105" i="1"/>
  <c r="M105" i="1"/>
  <c r="K105" i="1"/>
  <c r="F105" i="1"/>
  <c r="U104" i="1"/>
  <c r="S104" i="1"/>
  <c r="Y104" i="1" s="1"/>
  <c r="Q104" i="1"/>
  <c r="P104" i="1"/>
  <c r="N104" i="1"/>
  <c r="M104" i="1"/>
  <c r="K104" i="1"/>
  <c r="F104" i="1"/>
  <c r="U103" i="1"/>
  <c r="S103" i="1"/>
  <c r="Y103" i="1" s="1"/>
  <c r="Q103" i="1"/>
  <c r="P103" i="1"/>
  <c r="N103" i="1"/>
  <c r="M103" i="1"/>
  <c r="K103" i="1"/>
  <c r="F103" i="1"/>
  <c r="U102" i="1"/>
  <c r="S102" i="1"/>
  <c r="Y102" i="1" s="1"/>
  <c r="Q102" i="1"/>
  <c r="P102" i="1"/>
  <c r="N102" i="1"/>
  <c r="M102" i="1"/>
  <c r="K102" i="1"/>
  <c r="F102" i="1"/>
  <c r="N101" i="1"/>
  <c r="K101" i="1"/>
  <c r="P101" i="1"/>
  <c r="M101" i="1"/>
  <c r="Q101" i="1"/>
  <c r="U101" i="1"/>
  <c r="S101" i="1"/>
  <c r="Y101" i="1" s="1"/>
  <c r="F101" i="1"/>
  <c r="B89" i="1"/>
  <c r="V65" i="1"/>
  <c r="L33" i="1"/>
  <c r="L30" i="1"/>
  <c r="C24" i="1"/>
  <c r="J43" i="1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5" i="2"/>
  <c r="P6" i="2"/>
  <c r="P7" i="2"/>
  <c r="P8" i="2"/>
  <c r="P9" i="2"/>
  <c r="P10" i="2"/>
  <c r="P11" i="2"/>
  <c r="P12" i="2"/>
  <c r="P13" i="2"/>
  <c r="P4" i="2"/>
  <c r="Z18" i="1"/>
  <c r="R24" i="1" s="1"/>
  <c r="H18" i="1"/>
  <c r="Z17" i="1"/>
  <c r="L32" i="1" s="1"/>
  <c r="Z16" i="1"/>
  <c r="H17" i="1"/>
  <c r="H16" i="1"/>
  <c r="E6" i="1"/>
  <c r="E5" i="1"/>
  <c r="J24" i="1" l="1"/>
  <c r="U94" i="1"/>
  <c r="J93" i="1"/>
  <c r="C92" i="1"/>
  <c r="U90" i="1"/>
  <c r="J94" i="1"/>
  <c r="C93" i="1"/>
  <c r="U91" i="1"/>
  <c r="J90" i="1"/>
  <c r="J89" i="1"/>
  <c r="S89" i="1" s="1"/>
  <c r="C94" i="1"/>
  <c r="U92" i="1"/>
  <c r="J91" i="1"/>
  <c r="C90" i="1"/>
  <c r="C89" i="1"/>
  <c r="U93" i="1"/>
  <c r="J92" i="1"/>
  <c r="C91" i="1"/>
  <c r="U89" i="1"/>
  <c r="L35" i="1"/>
  <c r="AH166" i="1"/>
  <c r="AH173" i="1"/>
  <c r="AH165" i="1"/>
  <c r="AH177" i="1"/>
  <c r="AH169" i="1"/>
  <c r="AH181" i="1"/>
  <c r="AH184" i="1"/>
  <c r="AH180" i="1"/>
  <c r="AH176" i="1"/>
  <c r="AH172" i="1"/>
  <c r="AH168" i="1"/>
  <c r="AH183" i="1"/>
  <c r="AH179" i="1"/>
  <c r="AH175" i="1"/>
  <c r="AH171" i="1"/>
  <c r="AH167" i="1"/>
  <c r="AH182" i="1"/>
  <c r="AH178" i="1"/>
  <c r="AH174" i="1"/>
  <c r="AH170" i="1"/>
  <c r="J45" i="1"/>
  <c r="Y186" i="1"/>
  <c r="V74" i="1" s="1"/>
  <c r="AG106" i="1"/>
  <c r="AG109" i="1"/>
  <c r="Q121" i="1"/>
  <c r="V73" i="1" s="1"/>
  <c r="AG113" i="1"/>
  <c r="AG105" i="1"/>
  <c r="AG112" i="1"/>
  <c r="AG108" i="1"/>
  <c r="AG115" i="1"/>
  <c r="AG111" i="1"/>
  <c r="AG107" i="1"/>
  <c r="AG114" i="1"/>
  <c r="AG110" i="1"/>
  <c r="C128" i="1"/>
  <c r="I128" i="1" s="1"/>
  <c r="J48" i="1"/>
  <c r="L34" i="1"/>
  <c r="J22" i="1"/>
  <c r="S94" i="1" l="1"/>
  <c r="Y94" i="1" s="1"/>
  <c r="N133" i="1" s="1"/>
  <c r="C133" i="1"/>
  <c r="I133" i="1" s="1"/>
  <c r="S93" i="1"/>
  <c r="Y93" i="1" s="1"/>
  <c r="R132" i="1" s="1"/>
  <c r="C132" i="1"/>
  <c r="I132" i="1" s="1"/>
  <c r="S92" i="1"/>
  <c r="Y92" i="1" s="1"/>
  <c r="R131" i="1" s="1"/>
  <c r="C131" i="1"/>
  <c r="I131" i="1" s="1"/>
  <c r="S91" i="1"/>
  <c r="Y91" i="1" s="1"/>
  <c r="N130" i="1" s="1"/>
  <c r="C130" i="1"/>
  <c r="I130" i="1" s="1"/>
  <c r="S90" i="1"/>
  <c r="Y90" i="1" s="1"/>
  <c r="R129" i="1" s="1"/>
  <c r="X129" i="1" s="1"/>
  <c r="C129" i="1"/>
  <c r="I129" i="1" s="1"/>
  <c r="Y89" i="1"/>
  <c r="R128" i="1" s="1"/>
  <c r="X128" i="1" s="1"/>
  <c r="V22" i="1"/>
  <c r="V32" i="1" s="1"/>
  <c r="V34" i="1" s="1"/>
  <c r="J46" i="1" s="1"/>
  <c r="V58" i="1"/>
  <c r="V67" i="1" s="1"/>
  <c r="R133" i="1" l="1"/>
  <c r="V31" i="1"/>
  <c r="N131" i="1"/>
  <c r="N132" i="1"/>
  <c r="R130" i="1"/>
  <c r="J47" i="1"/>
  <c r="J41" i="1" s="1"/>
  <c r="Q41" i="1" s="1"/>
  <c r="A122" i="1"/>
  <c r="K68" i="1"/>
  <c r="V68" i="1" s="1"/>
  <c r="V70" i="1" s="1"/>
  <c r="V77" i="1" s="1"/>
  <c r="V80" i="1" s="1"/>
  <c r="V81" i="1" s="1"/>
  <c r="S41" i="1" l="1"/>
  <c r="L31" i="1"/>
  <c r="K28" i="1" l="1"/>
  <c r="P37" i="1" s="1"/>
</calcChain>
</file>

<file path=xl/sharedStrings.xml><?xml version="1.0" encoding="utf-8"?>
<sst xmlns="http://schemas.openxmlformats.org/spreadsheetml/2006/main" count="1684" uniqueCount="425">
  <si>
    <t>Lehensbogen</t>
  </si>
  <si>
    <t>Name:</t>
  </si>
  <si>
    <t>Landschaft</t>
  </si>
  <si>
    <t>Wirtschaft</t>
  </si>
  <si>
    <t>Landmarke</t>
  </si>
  <si>
    <t>Bezeichnung</t>
  </si>
  <si>
    <t>Verseuchungsgrad</t>
  </si>
  <si>
    <t>Einstellung des Volkes</t>
  </si>
  <si>
    <t>Lehensnummer</t>
  </si>
  <si>
    <t>Name</t>
  </si>
  <si>
    <t>Lehensherr</t>
  </si>
  <si>
    <t>Schlüssel</t>
  </si>
  <si>
    <t>Wert</t>
  </si>
  <si>
    <t>Flussgebiet</t>
  </si>
  <si>
    <t>Floßwirtschaft</t>
  </si>
  <si>
    <t>altes Kaer (geöffnet)</t>
  </si>
  <si>
    <t>Kaer Yunot</t>
  </si>
  <si>
    <t>Kultisten</t>
  </si>
  <si>
    <t>wirtschaftlicher Gegenspieler</t>
  </si>
  <si>
    <t>Gebirge</t>
  </si>
  <si>
    <t>Eisenminen</t>
  </si>
  <si>
    <t>alter Tempel einer Passion (normal)</t>
  </si>
  <si>
    <t>Tempel Mynbrujes</t>
  </si>
  <si>
    <t>Orkbrenner vorhanden</t>
  </si>
  <si>
    <t>neutral, abwartend</t>
  </si>
  <si>
    <t>Vorkommen elementares Wasser</t>
  </si>
  <si>
    <t>Hügelgräber</t>
  </si>
  <si>
    <t>verfluchtes Land</t>
  </si>
  <si>
    <t>feindselig</t>
  </si>
  <si>
    <t>Axtland</t>
  </si>
  <si>
    <t>Sir Terp Entin</t>
  </si>
  <si>
    <t>Handelsposten</t>
  </si>
  <si>
    <t>altes Kaer (ungeöffnet)</t>
  </si>
  <si>
    <t>Kaer Epolam</t>
  </si>
  <si>
    <t>befleckter Astralraum</t>
  </si>
  <si>
    <t>Anlegestelle</t>
  </si>
  <si>
    <t>antike Ruinen</t>
  </si>
  <si>
    <t>Ruinen Orsyms</t>
  </si>
  <si>
    <t>geheimer Theranerposten</t>
  </si>
  <si>
    <t>loyal bis in den Tod</t>
  </si>
  <si>
    <t>Zollstelle</t>
  </si>
  <si>
    <t>Drache Ißfyr</t>
  </si>
  <si>
    <t>freundlich, fleißig</t>
  </si>
  <si>
    <t>Roddenprärie</t>
  </si>
  <si>
    <t>Sir Rod Boy</t>
  </si>
  <si>
    <t>Tempel Garlens</t>
  </si>
  <si>
    <t>rein</t>
  </si>
  <si>
    <t>intrigant</t>
  </si>
  <si>
    <t>Goldminen</t>
  </si>
  <si>
    <t>Luftschiffwrack</t>
  </si>
  <si>
    <t xml:space="preserve">Wrack der Windbrecher </t>
  </si>
  <si>
    <t>Wild-Wacht</t>
  </si>
  <si>
    <t>Sir Gragog Ungram</t>
  </si>
  <si>
    <t>Silberminen</t>
  </si>
  <si>
    <t>Ruinen Dicebs</t>
  </si>
  <si>
    <t>Luftpiraten vorhanden</t>
  </si>
  <si>
    <t>Spreginn</t>
  </si>
  <si>
    <t>Sir Odie Ahnenschein</t>
  </si>
  <si>
    <t>Vorkommen elementarer Erde</t>
  </si>
  <si>
    <t>Kaer Dokad</t>
  </si>
  <si>
    <t>Conmagie</t>
  </si>
  <si>
    <t>Lady Frygia</t>
  </si>
  <si>
    <t>Wald</t>
  </si>
  <si>
    <t>magische Pflanzen / elementares Holz</t>
  </si>
  <si>
    <t>alter Friedhof</t>
  </si>
  <si>
    <t>Hand des Verderbens</t>
  </si>
  <si>
    <t>Asanktus Igrum</t>
  </si>
  <si>
    <t>Sir Jaandril</t>
  </si>
  <si>
    <t>Laubwald / Bauholz</t>
  </si>
  <si>
    <t>altes Elementarheiligtum</t>
  </si>
  <si>
    <t>Heiligtum des Feuers</t>
  </si>
  <si>
    <t>Dämonenverseucht</t>
  </si>
  <si>
    <t>nichts</t>
  </si>
  <si>
    <t>Handelsposten Weremünd</t>
  </si>
  <si>
    <t>Voldises</t>
  </si>
  <si>
    <t>Sir Jaxun</t>
  </si>
  <si>
    <t>Edelsteinminen</t>
  </si>
  <si>
    <t>Kaer Umuhuri</t>
  </si>
  <si>
    <t>Heiligtum der Luft</t>
  </si>
  <si>
    <t>Steinbruch</t>
  </si>
  <si>
    <t>altes Schlachtfeld</t>
  </si>
  <si>
    <t>Grünfort</t>
  </si>
  <si>
    <t>Sir Viasan</t>
  </si>
  <si>
    <t>Wrack der Eisenbeisser</t>
  </si>
  <si>
    <t>Nadelwälder / Köhlerei</t>
  </si>
  <si>
    <t>Lebensfelsen von Ock</t>
  </si>
  <si>
    <t>alter Mischwald / Pilzzucht</t>
  </si>
  <si>
    <t>Edelhölzer / hochw. Bauholz</t>
  </si>
  <si>
    <t>Stamm der Nierenschlitzer, Kaer Enahe</t>
  </si>
  <si>
    <t>Gräber von Clywit</t>
  </si>
  <si>
    <t>Kaer Katlak</t>
  </si>
  <si>
    <t>Dorf Slipliss</t>
  </si>
  <si>
    <t>Kaer Bratok</t>
  </si>
  <si>
    <t>Larrenvein</t>
  </si>
  <si>
    <t>Lady Valeriah</t>
  </si>
  <si>
    <t>Tempel Jasprees</t>
  </si>
  <si>
    <t>Wolfshöhle</t>
  </si>
  <si>
    <t>Sir Brom Bimsstein</t>
  </si>
  <si>
    <t>Kult des Großen Jägers, Ruinen Marbaks</t>
  </si>
  <si>
    <t>Magierturm</t>
  </si>
  <si>
    <t>Geisterbeschwörer Norm</t>
  </si>
  <si>
    <t>Ruine der alte Zollfeste</t>
  </si>
  <si>
    <t>gutes Jagdgebiet / seltene Tiere</t>
  </si>
  <si>
    <t>Heiligtum der Erde</t>
  </si>
  <si>
    <t>Pratia</t>
  </si>
  <si>
    <t>Lady Shania von Sraphina</t>
  </si>
  <si>
    <t>Freigeist</t>
  </si>
  <si>
    <t>Nummer des Lehens:</t>
  </si>
  <si>
    <t>Herrscher:</t>
  </si>
  <si>
    <t>Kerndaten des Lehens</t>
  </si>
  <si>
    <t>aktuelle Bevölkerungszahl:</t>
  </si>
  <si>
    <t>Einstellung des Volkes euch gegenüber:</t>
  </si>
  <si>
    <t>Entwicklung eurer Bevölkerung:</t>
  </si>
  <si>
    <t>einsetzbare Arbeitskräfte:</t>
  </si>
  <si>
    <t>Einfluss auf Startbestand Bevölkerung</t>
  </si>
  <si>
    <t>Weideland</t>
  </si>
  <si>
    <t>Landschaftsfaktor</t>
  </si>
  <si>
    <t>Punkte</t>
  </si>
  <si>
    <t>einmalige Kosten für Beseitigung in LP</t>
  </si>
  <si>
    <t>Faktor für Bevölkerungsstartwert</t>
  </si>
  <si>
    <t>Verseuchung</t>
  </si>
  <si>
    <t>Basiswert</t>
  </si>
  <si>
    <t>Wachstum</t>
  </si>
  <si>
    <t>Basisdivisor</t>
  </si>
  <si>
    <t>Arbeitskräfte</t>
  </si>
  <si>
    <t>Landschaft:</t>
  </si>
  <si>
    <t>Landmarken:</t>
  </si>
  <si>
    <t>Stufe</t>
  </si>
  <si>
    <t>Verseuchungsgrad:</t>
  </si>
  <si>
    <t>Abrunden(Bevölkerung/30;0)</t>
  </si>
  <si>
    <t>Stufe:</t>
  </si>
  <si>
    <t>Basiswert:</t>
  </si>
  <si>
    <t>Index</t>
  </si>
  <si>
    <t>Einstellung</t>
  </si>
  <si>
    <t>offener Aufstand</t>
  </si>
  <si>
    <t>Steuern &amp; Zoll</t>
  </si>
  <si>
    <t>Einstellung Volk</t>
  </si>
  <si>
    <t>Einfluss auf Bevölkerungswachstum</t>
  </si>
  <si>
    <t>Landschaftsmarke</t>
  </si>
  <si>
    <t>Faktor</t>
  </si>
  <si>
    <t>Volk</t>
  </si>
  <si>
    <t>Startbestand</t>
  </si>
  <si>
    <t>Wappen</t>
  </si>
  <si>
    <t>Kurzbeschreibung:</t>
  </si>
  <si>
    <t>keine Steuern</t>
  </si>
  <si>
    <t>normale Steuern</t>
  </si>
  <si>
    <t>kleine Spende</t>
  </si>
  <si>
    <t>große Spende</t>
  </si>
  <si>
    <t>bedingungsloses Grundeinkommen</t>
  </si>
  <si>
    <t>erhöhte Steuern</t>
  </si>
  <si>
    <t>hohe Steuern</t>
  </si>
  <si>
    <t>Das Volk wertet eure Steuerpolitik als:</t>
  </si>
  <si>
    <t>Ausbeutertum</t>
  </si>
  <si>
    <t>Blutsaugerei *!§&amp;?!*ä(#</t>
  </si>
  <si>
    <t>schlicht Dämonpaktiererei</t>
  </si>
  <si>
    <t>Einfluss auf Stimmung</t>
  </si>
  <si>
    <t>durch:</t>
  </si>
  <si>
    <t>Verseuchung:</t>
  </si>
  <si>
    <t>Basis:</t>
  </si>
  <si>
    <t>*(</t>
  </si>
  <si>
    <t>+</t>
  </si>
  <si>
    <t>)</t>
  </si>
  <si>
    <t>Stimmung:</t>
  </si>
  <si>
    <t>Landmarke:</t>
  </si>
  <si>
    <t>Steuern:</t>
  </si>
  <si>
    <r>
      <t xml:space="preserve">voraussichtliche Bevölkerung </t>
    </r>
    <r>
      <rPr>
        <b/>
        <sz val="11"/>
        <color theme="1"/>
        <rFont val="Century Gothic"/>
        <family val="2"/>
      </rPr>
      <t>nächste</t>
    </r>
    <r>
      <rPr>
        <sz val="11"/>
        <color theme="1"/>
        <rFont val="Century Gothic"/>
        <family val="2"/>
      </rPr>
      <t xml:space="preserve"> Runde:</t>
    </r>
  </si>
  <si>
    <t>Erstermittlung nach:</t>
  </si>
  <si>
    <t>Boni aus Erweiterungen:</t>
  </si>
  <si>
    <t>Stimmungsindex:</t>
  </si>
  <si>
    <t>=</t>
  </si>
  <si>
    <t>Menge Nahrung:</t>
  </si>
  <si>
    <t>Nahrungsmittelvielfalt:</t>
  </si>
  <si>
    <t>Das Steueraufkommen Eurer Provinz beläuft sich diese Runde auf:</t>
  </si>
  <si>
    <t>Zoll pro Passage fremder Händler durch eure Provinz:</t>
  </si>
  <si>
    <t>in Silber</t>
  </si>
  <si>
    <t>Steuerbetrag pro Einwohner pro Monat:</t>
  </si>
  <si>
    <t>Zolleinnahmen in dieser Runde (nach Phase 3)</t>
  </si>
  <si>
    <t>Anzahl</t>
  </si>
  <si>
    <t>Passagen fremder Händler nach Phase 3:</t>
  </si>
  <si>
    <t>Gesamteinnahmen aus Steuer und Zoll:</t>
  </si>
  <si>
    <t>in S</t>
  </si>
  <si>
    <t>Steuersatz des Königreiches:</t>
  </si>
  <si>
    <t>Bandbreite</t>
  </si>
  <si>
    <t>Steuersatz</t>
  </si>
  <si>
    <t>abzuführende Steuer:</t>
  </si>
  <si>
    <t>Eure Einnahmen aus Steuern und Zöllen</t>
  </si>
  <si>
    <t>Bevölkerungsentwicklung</t>
  </si>
  <si>
    <t>Bevölkerungsstand</t>
  </si>
  <si>
    <t>Wirtschaftsbereich</t>
  </si>
  <si>
    <t>produziert</t>
  </si>
  <si>
    <t>Gruppe</t>
  </si>
  <si>
    <t>Anzahl pro Runde pro MA</t>
  </si>
  <si>
    <t>Basis einsetzbare MA</t>
  </si>
  <si>
    <t>11</t>
  </si>
  <si>
    <t>Steine</t>
  </si>
  <si>
    <t>Rohstoff</t>
  </si>
  <si>
    <t>12</t>
  </si>
  <si>
    <t>Eisen</t>
  </si>
  <si>
    <t>13</t>
  </si>
  <si>
    <t>Silber</t>
  </si>
  <si>
    <t>14</t>
  </si>
  <si>
    <t>Gold</t>
  </si>
  <si>
    <t>15</t>
  </si>
  <si>
    <t>Edelsteine</t>
  </si>
  <si>
    <t>16</t>
  </si>
  <si>
    <t>elementare Erde</t>
  </si>
  <si>
    <t>21</t>
  </si>
  <si>
    <t>Kohle</t>
  </si>
  <si>
    <t>22</t>
  </si>
  <si>
    <t>23</t>
  </si>
  <si>
    <t>Kräuter</t>
  </si>
  <si>
    <t>24</t>
  </si>
  <si>
    <t>Edelholz</t>
  </si>
  <si>
    <t>25</t>
  </si>
  <si>
    <t>Felle</t>
  </si>
  <si>
    <t>26</t>
  </si>
  <si>
    <t>elementares Holz</t>
  </si>
  <si>
    <t>31</t>
  </si>
  <si>
    <t>Lehmgrube</t>
  </si>
  <si>
    <t>Ziegel</t>
  </si>
  <si>
    <t>32</t>
  </si>
  <si>
    <t>Wolle</t>
  </si>
  <si>
    <t>33</t>
  </si>
  <si>
    <t>Korn</t>
  </si>
  <si>
    <t>Nahrung</t>
  </si>
  <si>
    <t>34</t>
  </si>
  <si>
    <t>Bier</t>
  </si>
  <si>
    <t>35</t>
  </si>
  <si>
    <t>Reittiere</t>
  </si>
  <si>
    <t>36</t>
  </si>
  <si>
    <t>Werkzeuge</t>
  </si>
  <si>
    <t>41</t>
  </si>
  <si>
    <t>Fischerei</t>
  </si>
  <si>
    <t>Fisch</t>
  </si>
  <si>
    <t>42</t>
  </si>
  <si>
    <t>43</t>
  </si>
  <si>
    <t>44</t>
  </si>
  <si>
    <t>Geld</t>
  </si>
  <si>
    <t>45</t>
  </si>
  <si>
    <t>46</t>
  </si>
  <si>
    <t>elementares Wasser</t>
  </si>
  <si>
    <t>Steuer</t>
  </si>
  <si>
    <t>Zoll</t>
  </si>
  <si>
    <t>Nr.</t>
  </si>
  <si>
    <t>Produktionsstätte</t>
  </si>
  <si>
    <t>Elementarquelle Erde</t>
  </si>
  <si>
    <t>Elementarquelle Holz</t>
  </si>
  <si>
    <t xml:space="preserve">Elementarquelle Wasser </t>
  </si>
  <si>
    <t>hochwertige Nahrungsproduktion</t>
  </si>
  <si>
    <t>Köhlerei</t>
  </si>
  <si>
    <t>Forstwirtschaft</t>
  </si>
  <si>
    <t>Edelholzhain</t>
  </si>
  <si>
    <t>Kräutersammler</t>
  </si>
  <si>
    <t>Jagdgebiet</t>
  </si>
  <si>
    <t>Fleisch</t>
  </si>
  <si>
    <t>Leder</t>
  </si>
  <si>
    <t>pro MA</t>
  </si>
  <si>
    <t>Produktion</t>
  </si>
  <si>
    <t>Max. MA</t>
  </si>
  <si>
    <t>Anz. MA*</t>
  </si>
  <si>
    <t>*von euch eingesetzte Arbeitskräfte</t>
  </si>
  <si>
    <t>Euer Lager</t>
  </si>
  <si>
    <t>Ware</t>
  </si>
  <si>
    <t>A</t>
  </si>
  <si>
    <t>Lager</t>
  </si>
  <si>
    <t>Lagerveränderungen aus</t>
  </si>
  <si>
    <t>x</t>
  </si>
  <si>
    <t>Zugang</t>
  </si>
  <si>
    <t>Abgang*</t>
  </si>
  <si>
    <t>*aus Verkäufen, Bauaufträgen oder Unterhalt</t>
  </si>
  <si>
    <t>Holz</t>
  </si>
  <si>
    <t>Wein</t>
  </si>
  <si>
    <t>Weinanbaugebiet</t>
  </si>
  <si>
    <t>edle Wildtiere</t>
  </si>
  <si>
    <t>Handelswaren</t>
  </si>
  <si>
    <t>Schmiede</t>
  </si>
  <si>
    <t>Waffenschmiede</t>
  </si>
  <si>
    <t>Werkzeug</t>
  </si>
  <si>
    <t>Plättner</t>
  </si>
  <si>
    <t>Eisenrüstung</t>
  </si>
  <si>
    <t>Mühle</t>
  </si>
  <si>
    <t>Mehl</t>
  </si>
  <si>
    <t>Bäckerei</t>
  </si>
  <si>
    <t>Brauerei</t>
  </si>
  <si>
    <t>Schafszucht</t>
  </si>
  <si>
    <t>Rinderfarm</t>
  </si>
  <si>
    <t>Brot</t>
  </si>
  <si>
    <t>Kelterei</t>
  </si>
  <si>
    <t>Troubadur</t>
  </si>
  <si>
    <t>Taverne</t>
  </si>
  <si>
    <t>Sägewerk</t>
  </si>
  <si>
    <t>Gehöft</t>
  </si>
  <si>
    <t>Elementarist</t>
  </si>
  <si>
    <t>Straße</t>
  </si>
  <si>
    <t>Mauer (Stein)</t>
  </si>
  <si>
    <t>Palisade</t>
  </si>
  <si>
    <t>Bogner</t>
  </si>
  <si>
    <t>Bögen</t>
  </si>
  <si>
    <t>Klingenwaffen</t>
  </si>
  <si>
    <t>Flussschiffwerf</t>
  </si>
  <si>
    <t>Flussschiff</t>
  </si>
  <si>
    <t>Wachturm</t>
  </si>
  <si>
    <t>Kaserne</t>
  </si>
  <si>
    <t>Festung</t>
  </si>
  <si>
    <t>Stallungen</t>
  </si>
  <si>
    <t>Tinkturen</t>
  </si>
  <si>
    <t>Alchemistenlabor</t>
  </si>
  <si>
    <t>Bibliothek</t>
  </si>
  <si>
    <t>Galgen</t>
  </si>
  <si>
    <t>Weberei</t>
  </si>
  <si>
    <t>Kleidung</t>
  </si>
  <si>
    <t>Gerber</t>
  </si>
  <si>
    <t>Lederrüstung</t>
  </si>
  <si>
    <t>Theater</t>
  </si>
  <si>
    <t>Goldschmied</t>
  </si>
  <si>
    <t>Schmuck</t>
  </si>
  <si>
    <t>Bankhaus</t>
  </si>
  <si>
    <t>großes Fest</t>
  </si>
  <si>
    <t>Heiler</t>
  </si>
  <si>
    <t>Badehaus</t>
  </si>
  <si>
    <t>Unterhalt</t>
  </si>
  <si>
    <t>Hopfen</t>
  </si>
  <si>
    <t>Rohstoff I</t>
  </si>
  <si>
    <t>Rohstoff II</t>
  </si>
  <si>
    <t>Rohstoffe</t>
  </si>
  <si>
    <t>A1</t>
  </si>
  <si>
    <t xml:space="preserve">R1 </t>
  </si>
  <si>
    <t>A2</t>
  </si>
  <si>
    <t>R2</t>
  </si>
  <si>
    <t>Kosten in S</t>
  </si>
  <si>
    <t>Einnahmen aus Warenverkäufen:</t>
  </si>
  <si>
    <t>Kosten für Unterhalt von Produktionsstätten</t>
  </si>
  <si>
    <t>laufende Kosten für Erweiterungen &amp; Spezialisten</t>
  </si>
  <si>
    <t>Baukosten</t>
  </si>
  <si>
    <t>Gewinn / Verlust laufende Runde</t>
  </si>
  <si>
    <t>Euer Vermögen zu Beginn:</t>
  </si>
  <si>
    <t>+/- Gewinn / Verlust</t>
  </si>
  <si>
    <t>Euer Vermögen am Ende der Runde</t>
  </si>
  <si>
    <t>Rohstoffbedarfsrechner</t>
  </si>
  <si>
    <t>Erweiterung</t>
  </si>
  <si>
    <t>Bonus auf</t>
  </si>
  <si>
    <t>Pro Arbeitskraft braucht ihr 1x Nahrung.</t>
  </si>
  <si>
    <t>Ernährung:</t>
  </si>
  <si>
    <t>im Lager:</t>
  </si>
  <si>
    <t>Bedarf:</t>
  </si>
  <si>
    <t>Ergebnis</t>
  </si>
  <si>
    <t>Lagerliste</t>
  </si>
  <si>
    <t>Produkt</t>
  </si>
  <si>
    <t>Art</t>
  </si>
  <si>
    <t>großer Meiler</t>
  </si>
  <si>
    <t>Eisenhütte</t>
  </si>
  <si>
    <t>Goldschmelze</t>
  </si>
  <si>
    <t>Münze</t>
  </si>
  <si>
    <t>Silberschmelze</t>
  </si>
  <si>
    <t>ermöglicht Soldaten</t>
  </si>
  <si>
    <t>Bonus I</t>
  </si>
  <si>
    <t>Wehrkraft</t>
  </si>
  <si>
    <t>Bonus II auf</t>
  </si>
  <si>
    <t>Bonus II</t>
  </si>
  <si>
    <t>Dorfbauplatz</t>
  </si>
  <si>
    <t>Stimmung</t>
  </si>
  <si>
    <t>zusätzlicher Lagerplatz</t>
  </si>
  <si>
    <t>Stein</t>
  </si>
  <si>
    <t>Papier</t>
  </si>
  <si>
    <t>Papiermacher</t>
  </si>
  <si>
    <t>Erweiterungen</t>
  </si>
  <si>
    <t>Handelskontor</t>
  </si>
  <si>
    <t>reines Element</t>
  </si>
  <si>
    <t>Prospektor</t>
  </si>
  <si>
    <t>schaltet Rohstoffquelle frei</t>
  </si>
  <si>
    <t>Mixtur</t>
  </si>
  <si>
    <t>dauerhaft</t>
  </si>
  <si>
    <t>einmalig</t>
  </si>
  <si>
    <t>Lagererweiterung</t>
  </si>
  <si>
    <t>Holzgerüst</t>
  </si>
  <si>
    <t>Verbesserung</t>
  </si>
  <si>
    <t>Ausbau</t>
  </si>
  <si>
    <t>Wehr</t>
  </si>
  <si>
    <t>Brennofen</t>
  </si>
  <si>
    <t>Gewächshaus</t>
  </si>
  <si>
    <t>Käuter</t>
  </si>
  <si>
    <t>Waschanlage</t>
  </si>
  <si>
    <t>Schäfer</t>
  </si>
  <si>
    <t>Förster</t>
  </si>
  <si>
    <t>Edelhölzer</t>
  </si>
  <si>
    <t>Jagdhütte</t>
  </si>
  <si>
    <t>3-Felder-Wirtschaft</t>
  </si>
  <si>
    <t>Pilgerhaus</t>
  </si>
  <si>
    <t>Bonus 1 auf</t>
  </si>
  <si>
    <t>Boni
1</t>
  </si>
  <si>
    <t>Bonus 2 auf</t>
  </si>
  <si>
    <t>Boni 2</t>
  </si>
  <si>
    <t>Werkstatt</t>
  </si>
  <si>
    <t>Startwert</t>
  </si>
  <si>
    <t>Ausgabe</t>
  </si>
  <si>
    <t>Verbrauchsrechner</t>
  </si>
  <si>
    <t>Eure Handelstransaktionen</t>
  </si>
  <si>
    <t>Ihr kauft / verkauft</t>
  </si>
  <si>
    <t>an</t>
  </si>
  <si>
    <t>gegen</t>
  </si>
  <si>
    <t>Objekt</t>
  </si>
  <si>
    <t>Voraussetzung</t>
  </si>
  <si>
    <t>produziert Rohstoff</t>
  </si>
  <si>
    <t>Rohstoff / Handelsware</t>
  </si>
  <si>
    <t>Rohstoffquelle</t>
  </si>
  <si>
    <t>Rohstoffbauplatz</t>
  </si>
  <si>
    <t>Rohstoffbauplatz + Genehmigung von Throal</t>
  </si>
  <si>
    <t>produziert Handelswaren</t>
  </si>
  <si>
    <t>Produktionsstätten Handelswaren</t>
  </si>
  <si>
    <t>nicht auf Dorfbauplatz</t>
  </si>
  <si>
    <t>muss am Wasser gebaut werden</t>
  </si>
  <si>
    <t>Bonus 1</t>
  </si>
  <si>
    <t>Bonus 2</t>
  </si>
  <si>
    <t/>
  </si>
  <si>
    <t>Eisenmine</t>
  </si>
  <si>
    <t>Elementares Vorkommen</t>
  </si>
  <si>
    <t>2 freie Bauplätze, Kaserne</t>
  </si>
  <si>
    <t>Goldmine</t>
  </si>
  <si>
    <t>Bankhaus, Dorfbauplatz</t>
  </si>
  <si>
    <t>Tempel einer Passion</t>
  </si>
  <si>
    <t>Silbermine</t>
  </si>
  <si>
    <t>Edelsteinmine</t>
  </si>
  <si>
    <t>Einkaufspreis je Einheit</t>
  </si>
  <si>
    <t>Verkaufspreis je Einheit</t>
  </si>
  <si>
    <t>Bauzeit in Runden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</si>
</sst>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FF0000"/>
      <name val="Century Gothic"/>
      <family val="2"/>
    </font>
    <font>
      <b/>
      <sz val="11"/>
      <color theme="1"/>
      <name val="Century Gothic"/>
      <family val="2"/>
    </font>
    <font>
      <sz val="11"/>
      <color theme="0"/>
      <name val="Century Gothic"/>
      <family val="2"/>
    </font>
    <font>
      <b/>
      <sz val="11"/>
      <name val="Arial"/>
      <family val="2"/>
    </font>
    <font>
      <b/>
      <sz val="11"/>
      <color rgb="FF000000"/>
      <name val="Century Gothic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0" tint="-0.249977111117893"/>
      <name val="Century Gothic"/>
      <family val="2"/>
    </font>
    <font>
      <sz val="10"/>
      <color theme="0" tint="-0.249977111117893"/>
      <name val="Century Gothic"/>
      <family val="2"/>
    </font>
    <font>
      <sz val="8"/>
      <color theme="0" tint="-0.249977111117893"/>
      <name val="Century Gothic"/>
      <family val="2"/>
    </font>
    <font>
      <b/>
      <i/>
      <sz val="11"/>
      <color theme="1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u/>
      <sz val="11"/>
      <color theme="1"/>
      <name val="Century Gothic"/>
      <family val="2"/>
    </font>
    <font>
      <sz val="8"/>
      <color rgb="FFFF0000"/>
      <name val="Century Gothic"/>
      <family val="2"/>
    </font>
    <font>
      <b/>
      <u/>
      <sz val="11"/>
      <color theme="1"/>
      <name val="Century Gothic"/>
      <family val="2"/>
    </font>
    <font>
      <b/>
      <sz val="26"/>
      <color theme="1"/>
      <name val="Matura MT Script Capitals"/>
      <family val="4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 applyAlignment="1"/>
    <xf numFmtId="0" fontId="7" fillId="0" borderId="4" xfId="0" applyFont="1" applyBorder="1"/>
    <xf numFmtId="0" fontId="0" fillId="2" borderId="4" xfId="0" applyFont="1" applyFill="1" applyBorder="1" applyAlignment="1"/>
    <xf numFmtId="0" fontId="8" fillId="0" borderId="1" xfId="0" applyFont="1" applyBorder="1"/>
    <xf numFmtId="0" fontId="7" fillId="2" borderId="4" xfId="0" applyFont="1" applyFill="1" applyBorder="1"/>
    <xf numFmtId="0" fontId="9" fillId="2" borderId="1" xfId="0" applyFont="1" applyFill="1" applyBorder="1"/>
    <xf numFmtId="4" fontId="7" fillId="2" borderId="4" xfId="0" applyNumberFormat="1" applyFont="1" applyFill="1" applyBorder="1"/>
    <xf numFmtId="0" fontId="10" fillId="0" borderId="4" xfId="0" applyFont="1" applyBorder="1" applyAlignment="1"/>
    <xf numFmtId="0" fontId="0" fillId="0" borderId="4" xfId="0" applyFont="1" applyBorder="1" applyAlignment="1"/>
    <xf numFmtId="0" fontId="6" fillId="2" borderId="4" xfId="0" applyFont="1" applyFill="1" applyBorder="1" applyAlignment="1"/>
    <xf numFmtId="9" fontId="6" fillId="2" borderId="4" xfId="0" applyNumberFormat="1" applyFont="1" applyFill="1" applyBorder="1" applyAlignment="1"/>
    <xf numFmtId="0" fontId="0" fillId="0" borderId="0" xfId="0" applyAlignment="1">
      <alignment horizontal="center"/>
    </xf>
    <xf numFmtId="0" fontId="11" fillId="0" borderId="0" xfId="0" applyFont="1"/>
    <xf numFmtId="0" fontId="0" fillId="0" borderId="4" xfId="0" applyFont="1" applyBorder="1" applyAlignment="1">
      <alignment horizontal="center"/>
    </xf>
    <xf numFmtId="0" fontId="5" fillId="0" borderId="6" xfId="0" applyFont="1" applyBorder="1"/>
    <xf numFmtId="0" fontId="6" fillId="0" borderId="1" xfId="0" applyFont="1" applyBorder="1" applyAlignment="1"/>
    <xf numFmtId="0" fontId="7" fillId="2" borderId="6" xfId="0" applyFont="1" applyFill="1" applyBorder="1"/>
    <xf numFmtId="0" fontId="5" fillId="3" borderId="4" xfId="0" applyFont="1" applyFill="1" applyBorder="1"/>
    <xf numFmtId="164" fontId="9" fillId="2" borderId="1" xfId="0" applyNumberFormat="1" applyFont="1" applyFill="1" applyBorder="1"/>
    <xf numFmtId="9" fontId="7" fillId="0" borderId="4" xfId="0" applyNumberFormat="1" applyFont="1" applyBorder="1"/>
    <xf numFmtId="164" fontId="7" fillId="2" borderId="4" xfId="1" applyNumberFormat="1" applyFont="1" applyFill="1" applyBorder="1"/>
    <xf numFmtId="9" fontId="7" fillId="0" borderId="4" xfId="1" applyFont="1" applyBorder="1"/>
    <xf numFmtId="164" fontId="7" fillId="2" borderId="4" xfId="0" applyNumberFormat="1" applyFont="1" applyFill="1" applyBorder="1"/>
    <xf numFmtId="0" fontId="0" fillId="0" borderId="0" xfId="0" applyBorder="1"/>
    <xf numFmtId="3" fontId="7" fillId="2" borderId="4" xfId="0" applyNumberFormat="1" applyFont="1" applyFill="1" applyBorder="1"/>
    <xf numFmtId="9" fontId="7" fillId="2" borderId="4" xfId="0" applyNumberFormat="1" applyFont="1" applyFill="1" applyBorder="1"/>
    <xf numFmtId="0" fontId="3" fillId="0" borderId="0" xfId="0" applyFont="1"/>
    <xf numFmtId="0" fontId="0" fillId="0" borderId="0" xfId="0" applyFont="1" applyAlignment="1"/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/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/>
    <xf numFmtId="0" fontId="10" fillId="0" borderId="37" xfId="0" applyFont="1" applyBorder="1" applyAlignment="1"/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0" fillId="0" borderId="39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/>
    <xf numFmtId="0" fontId="10" fillId="0" borderId="42" xfId="0" applyFont="1" applyBorder="1" applyAlignment="1"/>
    <xf numFmtId="0" fontId="10" fillId="2" borderId="42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9" xfId="0" applyFont="1" applyBorder="1" applyAlignment="1"/>
    <xf numFmtId="0" fontId="0" fillId="0" borderId="4" xfId="0" applyFont="1" applyFill="1" applyBorder="1" applyAlignment="1"/>
    <xf numFmtId="0" fontId="10" fillId="0" borderId="4" xfId="0" applyFont="1" applyFill="1" applyBorder="1" applyAlignment="1"/>
    <xf numFmtId="0" fontId="0" fillId="0" borderId="4" xfId="0" applyBorder="1"/>
    <xf numFmtId="0" fontId="6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Fill="1" applyBorder="1" applyAlignment="1"/>
    <xf numFmtId="0" fontId="10" fillId="0" borderId="0" xfId="0" applyFont="1" applyFill="1" applyBorder="1" applyAlignment="1"/>
    <xf numFmtId="0" fontId="4" fillId="4" borderId="3" xfId="0" applyFont="1" applyFill="1" applyBorder="1" applyAlignment="1">
      <alignment horizontal="left"/>
    </xf>
    <xf numFmtId="0" fontId="21" fillId="0" borderId="0" xfId="0" applyFont="1"/>
    <xf numFmtId="0" fontId="3" fillId="0" borderId="4" xfId="0" applyFont="1" applyBorder="1"/>
    <xf numFmtId="0" fontId="0" fillId="0" borderId="3" xfId="0" applyBorder="1" applyAlignment="1" applyProtection="1">
      <alignment horizontal="center"/>
      <protection locked="0"/>
    </xf>
    <xf numFmtId="9" fontId="0" fillId="0" borderId="4" xfId="1" applyFont="1" applyBorder="1"/>
    <xf numFmtId="9" fontId="0" fillId="0" borderId="4" xfId="0" applyNumberFormat="1" applyBorder="1"/>
    <xf numFmtId="0" fontId="0" fillId="0" borderId="0" xfId="0" applyBorder="1" applyAlignment="1">
      <alignment horizontal="left"/>
    </xf>
    <xf numFmtId="0" fontId="4" fillId="4" borderId="3" xfId="0" applyFont="1" applyFill="1" applyBorder="1"/>
    <xf numFmtId="0" fontId="14" fillId="6" borderId="3" xfId="0" applyFont="1" applyFill="1" applyBorder="1" applyAlignment="1">
      <alignment horizontal="center"/>
    </xf>
    <xf numFmtId="0" fontId="0" fillId="6" borderId="3" xfId="0" applyFill="1" applyBorder="1"/>
    <xf numFmtId="0" fontId="0" fillId="6" borderId="3" xfId="0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0" fillId="5" borderId="0" xfId="0" applyFill="1"/>
    <xf numFmtId="0" fontId="0" fillId="0" borderId="3" xfId="0" applyFill="1" applyBorder="1" applyAlignment="1">
      <alignment horizontal="center" vertical="center"/>
    </xf>
    <xf numFmtId="0" fontId="0" fillId="5" borderId="0" xfId="0" applyFill="1" applyBorder="1"/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/>
    <xf numFmtId="0" fontId="16" fillId="5" borderId="0" xfId="0" applyFont="1" applyFill="1" applyBorder="1" applyAlignment="1">
      <alignment horizontal="center" vertical="center"/>
    </xf>
    <xf numFmtId="0" fontId="3" fillId="7" borderId="2" xfId="0" applyFont="1" applyFill="1" applyBorder="1"/>
    <xf numFmtId="0" fontId="0" fillId="7" borderId="2" xfId="0" applyFill="1" applyBorder="1"/>
    <xf numFmtId="0" fontId="17" fillId="5" borderId="0" xfId="0" applyFont="1" applyFill="1"/>
    <xf numFmtId="0" fontId="13" fillId="5" borderId="0" xfId="0" applyFont="1" applyFill="1" applyAlignment="1">
      <alignment vertical="top" wrapText="1" shrinkToFit="1"/>
    </xf>
    <xf numFmtId="0" fontId="15" fillId="5" borderId="2" xfId="0" applyFont="1" applyFill="1" applyBorder="1"/>
    <xf numFmtId="0" fontId="15" fillId="5" borderId="0" xfId="0" quotePrefix="1" applyFont="1" applyFill="1"/>
    <xf numFmtId="0" fontId="15" fillId="5" borderId="0" xfId="0" quotePrefix="1" applyFont="1" applyFill="1" applyBorder="1"/>
    <xf numFmtId="0" fontId="15" fillId="5" borderId="0" xfId="0" applyFont="1" applyFill="1" applyBorder="1"/>
    <xf numFmtId="0" fontId="18" fillId="7" borderId="0" xfId="0" applyFont="1" applyFill="1"/>
    <xf numFmtId="0" fontId="0" fillId="7" borderId="0" xfId="0" applyFill="1"/>
    <xf numFmtId="9" fontId="0" fillId="5" borderId="0" xfId="1" applyFont="1" applyFill="1" applyBorder="1" applyAlignment="1">
      <alignment horizontal="center"/>
    </xf>
    <xf numFmtId="9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quotePrefix="1" applyFill="1"/>
    <xf numFmtId="9" fontId="0" fillId="5" borderId="0" xfId="1" applyNumberFormat="1" applyFont="1" applyFill="1" applyBorder="1" applyAlignment="1">
      <alignment horizontal="center"/>
    </xf>
    <xf numFmtId="0" fontId="0" fillId="6" borderId="0" xfId="0" applyFill="1"/>
    <xf numFmtId="0" fontId="0" fillId="6" borderId="2" xfId="0" applyFill="1" applyBorder="1"/>
    <xf numFmtId="0" fontId="0" fillId="6" borderId="12" xfId="0" applyFill="1" applyBorder="1"/>
    <xf numFmtId="0" fontId="13" fillId="6" borderId="0" xfId="0" applyFont="1" applyFill="1"/>
    <xf numFmtId="0" fontId="23" fillId="6" borderId="0" xfId="0" applyFont="1" applyFill="1"/>
    <xf numFmtId="0" fontId="11" fillId="6" borderId="0" xfId="0" applyFont="1" applyFill="1"/>
    <xf numFmtId="9" fontId="0" fillId="6" borderId="2" xfId="1" applyFont="1" applyFill="1" applyBorder="1" applyAlignment="1">
      <alignment horizontal="center"/>
    </xf>
    <xf numFmtId="0" fontId="0" fillId="6" borderId="2" xfId="0" quotePrefix="1" applyFill="1" applyBorder="1"/>
    <xf numFmtId="0" fontId="3" fillId="6" borderId="2" xfId="0" applyFont="1" applyFill="1" applyBorder="1"/>
    <xf numFmtId="9" fontId="3" fillId="6" borderId="2" xfId="1" applyFont="1" applyFill="1" applyBorder="1" applyAlignment="1">
      <alignment horizontal="center"/>
    </xf>
    <xf numFmtId="0" fontId="3" fillId="6" borderId="2" xfId="0" quotePrefix="1" applyFont="1" applyFill="1" applyBorder="1"/>
    <xf numFmtId="0" fontId="3" fillId="6" borderId="12" xfId="0" applyFont="1" applyFill="1" applyBorder="1"/>
    <xf numFmtId="0" fontId="0" fillId="6" borderId="2" xfId="0" applyFill="1" applyBorder="1" applyAlignment="1">
      <alignment horizontal="center"/>
    </xf>
    <xf numFmtId="0" fontId="0" fillId="6" borderId="0" xfId="0" quotePrefix="1" applyFill="1"/>
    <xf numFmtId="0" fontId="0" fillId="6" borderId="0" xfId="0" applyFill="1" applyAlignment="1">
      <alignment horizontal="center"/>
    </xf>
    <xf numFmtId="0" fontId="0" fillId="6" borderId="45" xfId="0" applyFill="1" applyBorder="1"/>
    <xf numFmtId="0" fontId="0" fillId="6" borderId="0" xfId="0" applyFont="1" applyFill="1" applyBorder="1"/>
    <xf numFmtId="0" fontId="0" fillId="6" borderId="0" xfId="0" applyFill="1" applyBorder="1"/>
    <xf numFmtId="0" fontId="3" fillId="6" borderId="44" xfId="0" applyFont="1" applyFill="1" applyBorder="1"/>
    <xf numFmtId="0" fontId="0" fillId="6" borderId="44" xfId="0" applyFill="1" applyBorder="1"/>
    <xf numFmtId="0" fontId="3" fillId="6" borderId="0" xfId="0" applyFont="1" applyFill="1" applyBorder="1"/>
    <xf numFmtId="0" fontId="0" fillId="6" borderId="0" xfId="0" quotePrefix="1" applyFont="1" applyFill="1" applyBorder="1"/>
    <xf numFmtId="0" fontId="0" fillId="7" borderId="0" xfId="0" applyFill="1" applyBorder="1"/>
    <xf numFmtId="0" fontId="2" fillId="7" borderId="0" xfId="0" applyFont="1" applyFill="1" applyAlignment="1">
      <alignment horizontal="left"/>
    </xf>
    <xf numFmtId="0" fontId="3" fillId="5" borderId="0" xfId="0" applyFont="1" applyFill="1" applyBorder="1"/>
    <xf numFmtId="0" fontId="13" fillId="5" borderId="0" xfId="0" applyFont="1" applyFill="1"/>
    <xf numFmtId="0" fontId="2" fillId="5" borderId="0" xfId="0" applyFont="1" applyFill="1" applyAlignment="1">
      <alignment horizontal="left"/>
    </xf>
    <xf numFmtId="0" fontId="18" fillId="5" borderId="0" xfId="0" applyFont="1" applyFill="1"/>
    <xf numFmtId="0" fontId="0" fillId="0" borderId="46" xfId="0" applyFill="1" applyBorder="1" applyAlignment="1" applyProtection="1">
      <alignment horizontal="center" vertical="center"/>
      <protection locked="0"/>
    </xf>
    <xf numFmtId="0" fontId="0" fillId="6" borderId="46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6" borderId="47" xfId="0" applyFill="1" applyBorder="1" applyAlignment="1">
      <alignment horizontal="center"/>
    </xf>
    <xf numFmtId="0" fontId="0" fillId="6" borderId="48" xfId="0" applyFill="1" applyBorder="1" applyAlignment="1">
      <alignment horizontal="center"/>
    </xf>
    <xf numFmtId="0" fontId="3" fillId="6" borderId="22" xfId="0" applyFont="1" applyFill="1" applyBorder="1"/>
    <xf numFmtId="0" fontId="0" fillId="6" borderId="22" xfId="0" applyFill="1" applyBorder="1"/>
    <xf numFmtId="0" fontId="0" fillId="6" borderId="23" xfId="0" applyFill="1" applyBorder="1"/>
    <xf numFmtId="0" fontId="6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8" borderId="4" xfId="0" applyFont="1" applyFill="1" applyBorder="1"/>
    <xf numFmtId="0" fontId="3" fillId="8" borderId="4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left"/>
    </xf>
    <xf numFmtId="0" fontId="0" fillId="8" borderId="0" xfId="0" applyFill="1"/>
    <xf numFmtId="0" fontId="24" fillId="0" borderId="2" xfId="0" applyFont="1" applyBorder="1" applyAlignment="1">
      <alignment horizontal="center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15" fillId="5" borderId="21" xfId="0" applyFont="1" applyFill="1" applyBorder="1" applyAlignment="1">
      <alignment horizontal="center"/>
    </xf>
    <xf numFmtId="0" fontId="15" fillId="5" borderId="23" xfId="0" applyFont="1" applyFill="1" applyBorder="1" applyAlignment="1">
      <alignment horizontal="center"/>
    </xf>
    <xf numFmtId="3" fontId="14" fillId="6" borderId="21" xfId="0" applyNumberFormat="1" applyFont="1" applyFill="1" applyBorder="1" applyAlignment="1">
      <alignment horizontal="center"/>
    </xf>
    <xf numFmtId="3" fontId="14" fillId="6" borderId="23" xfId="0" applyNumberFormat="1" applyFont="1" applyFill="1" applyBorder="1" applyAlignment="1">
      <alignment horizontal="center"/>
    </xf>
    <xf numFmtId="0" fontId="13" fillId="5" borderId="0" xfId="0" applyFont="1" applyFill="1" applyBorder="1" applyAlignment="1">
      <alignment horizontal="left" vertical="top" wrapText="1" shrinkToFit="1"/>
    </xf>
    <xf numFmtId="164" fontId="0" fillId="6" borderId="21" xfId="1" applyNumberFormat="1" applyFont="1" applyFill="1" applyBorder="1" applyAlignment="1">
      <alignment horizontal="center"/>
    </xf>
    <xf numFmtId="164" fontId="0" fillId="6" borderId="22" xfId="1" applyNumberFormat="1" applyFont="1" applyFill="1" applyBorder="1" applyAlignment="1">
      <alignment horizontal="center"/>
    </xf>
    <xf numFmtId="164" fontId="0" fillId="6" borderId="23" xfId="1" applyNumberFormat="1" applyFont="1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9" fontId="0" fillId="6" borderId="21" xfId="0" applyNumberFormat="1" applyFill="1" applyBorder="1" applyAlignment="1">
      <alignment horizontal="center"/>
    </xf>
    <xf numFmtId="9" fontId="0" fillId="6" borderId="21" xfId="1" applyNumberFormat="1" applyFont="1" applyFill="1" applyBorder="1" applyAlignment="1">
      <alignment horizontal="center"/>
    </xf>
    <xf numFmtId="9" fontId="0" fillId="6" borderId="23" xfId="1" applyNumberFormat="1" applyFont="1" applyFill="1" applyBorder="1" applyAlignment="1">
      <alignment horizontal="center"/>
    </xf>
    <xf numFmtId="9" fontId="0" fillId="6" borderId="21" xfId="1" applyFont="1" applyFill="1" applyBorder="1" applyAlignment="1">
      <alignment horizontal="center"/>
    </xf>
    <xf numFmtId="9" fontId="0" fillId="6" borderId="23" xfId="1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1" xfId="0" applyFont="1" applyFill="1" applyBorder="1" applyAlignment="1" applyProtection="1">
      <alignment horizontal="center"/>
      <protection locked="0"/>
    </xf>
    <xf numFmtId="0" fontId="0" fillId="0" borderId="23" xfId="0" applyFont="1" applyFill="1" applyBorder="1" applyAlignment="1" applyProtection="1">
      <alignment horizontal="center"/>
      <protection locked="0"/>
    </xf>
    <xf numFmtId="0" fontId="0" fillId="6" borderId="3" xfId="0" applyFill="1" applyBorder="1" applyAlignment="1">
      <alignment horizontal="center"/>
    </xf>
    <xf numFmtId="0" fontId="0" fillId="6" borderId="46" xfId="0" applyFill="1" applyBorder="1" applyAlignment="1">
      <alignment horizontal="left" vertical="top" wrapText="1" shrinkToFit="1"/>
    </xf>
    <xf numFmtId="1" fontId="0" fillId="6" borderId="29" xfId="0" applyNumberFormat="1" applyFill="1" applyBorder="1" applyAlignment="1">
      <alignment horizontal="center"/>
    </xf>
    <xf numFmtId="1" fontId="0" fillId="6" borderId="30" xfId="0" applyNumberFormat="1" applyFill="1" applyBorder="1" applyAlignment="1">
      <alignment horizontal="center"/>
    </xf>
    <xf numFmtId="1" fontId="0" fillId="6" borderId="31" xfId="0" applyNumberFormat="1" applyFill="1" applyBorder="1" applyAlignment="1">
      <alignment horizontal="center"/>
    </xf>
    <xf numFmtId="0" fontId="0" fillId="6" borderId="51" xfId="0" applyFill="1" applyBorder="1" applyAlignment="1">
      <alignment horizontal="center"/>
    </xf>
    <xf numFmtId="0" fontId="0" fillId="6" borderId="52" xfId="0" applyFill="1" applyBorder="1" applyAlignment="1">
      <alignment horizontal="center"/>
    </xf>
    <xf numFmtId="0" fontId="0" fillId="6" borderId="53" xfId="0" applyFill="1" applyBorder="1" applyAlignment="1">
      <alignment horizontal="center"/>
    </xf>
    <xf numFmtId="0" fontId="20" fillId="4" borderId="46" xfId="0" applyFont="1" applyFill="1" applyBorder="1" applyAlignment="1">
      <alignment horizontal="center" vertical="top" wrapText="1" shrinkToFit="1"/>
    </xf>
    <xf numFmtId="0" fontId="0" fillId="6" borderId="46" xfId="0" applyFill="1" applyBorder="1" applyAlignment="1">
      <alignment horizontal="center" vertical="center"/>
    </xf>
    <xf numFmtId="0" fontId="0" fillId="0" borderId="46" xfId="0" applyFill="1" applyBorder="1" applyAlignment="1" applyProtection="1">
      <alignment horizontal="center" vertical="center"/>
      <protection locked="0"/>
    </xf>
    <xf numFmtId="0" fontId="19" fillId="4" borderId="46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/>
    </xf>
    <xf numFmtId="0" fontId="0" fillId="0" borderId="3" xfId="0" applyFill="1" applyBorder="1" applyAlignment="1" applyProtection="1">
      <alignment horizontal="center"/>
      <protection locked="0"/>
    </xf>
    <xf numFmtId="0" fontId="0" fillId="5" borderId="3" xfId="0" applyFill="1" applyBorder="1" applyAlignment="1">
      <alignment horizontal="center"/>
    </xf>
    <xf numFmtId="0" fontId="20" fillId="4" borderId="3" xfId="0" applyFont="1" applyFill="1" applyBorder="1" applyAlignment="1">
      <alignment horizontal="center" vertical="top" wrapText="1" shrinkToFit="1"/>
    </xf>
    <xf numFmtId="0" fontId="2" fillId="0" borderId="3" xfId="0" applyFont="1" applyFill="1" applyBorder="1" applyAlignment="1" applyProtection="1">
      <alignment horizontal="center"/>
      <protection locked="0"/>
    </xf>
    <xf numFmtId="0" fontId="0" fillId="6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textRotation="255"/>
    </xf>
    <xf numFmtId="0" fontId="0" fillId="6" borderId="47" xfId="0" applyFill="1" applyBorder="1" applyAlignment="1">
      <alignment horizontal="center"/>
    </xf>
    <xf numFmtId="0" fontId="0" fillId="0" borderId="47" xfId="0" applyFill="1" applyBorder="1" applyAlignment="1" applyProtection="1">
      <alignment horizontal="center"/>
      <protection locked="0"/>
    </xf>
    <xf numFmtId="0" fontId="0" fillId="5" borderId="47" xfId="0" applyFill="1" applyBorder="1" applyAlignment="1">
      <alignment horizontal="center"/>
    </xf>
    <xf numFmtId="0" fontId="0" fillId="6" borderId="48" xfId="0" applyFill="1" applyBorder="1" applyAlignment="1">
      <alignment horizontal="center"/>
    </xf>
    <xf numFmtId="0" fontId="0" fillId="0" borderId="48" xfId="0" applyFill="1" applyBorder="1" applyAlignment="1" applyProtection="1">
      <alignment horizontal="center"/>
      <protection locked="0"/>
    </xf>
    <xf numFmtId="0" fontId="0" fillId="5" borderId="48" xfId="0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/>
    </xf>
    <xf numFmtId="0" fontId="0" fillId="6" borderId="47" xfId="0" applyFill="1" applyBorder="1" applyAlignment="1">
      <alignment horizontal="left"/>
    </xf>
    <xf numFmtId="0" fontId="0" fillId="0" borderId="48" xfId="0" applyFill="1" applyBorder="1" applyAlignment="1" applyProtection="1">
      <alignment horizontal="left"/>
      <protection locked="0"/>
    </xf>
    <xf numFmtId="0" fontId="22" fillId="6" borderId="21" xfId="0" applyFont="1" applyFill="1" applyBorder="1" applyAlignment="1">
      <alignment horizontal="left" vertical="center"/>
    </xf>
    <xf numFmtId="0" fontId="22" fillId="6" borderId="2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5" borderId="0" xfId="0" applyFont="1" applyFill="1" applyAlignment="1">
      <alignment horizontal="left"/>
    </xf>
    <xf numFmtId="0" fontId="2" fillId="6" borderId="24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4" fillId="4" borderId="7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3" fillId="6" borderId="32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3" fillId="6" borderId="34" xfId="0" applyFont="1" applyFill="1" applyBorder="1" applyAlignment="1">
      <alignment horizontal="center"/>
    </xf>
    <xf numFmtId="0" fontId="0" fillId="6" borderId="54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55" xfId="0" applyFill="1" applyBorder="1" applyAlignment="1">
      <alignment horizontal="center"/>
    </xf>
    <xf numFmtId="0" fontId="0" fillId="0" borderId="0" xfId="0" applyAlignment="1">
      <alignment horizontal="left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 wrapText="1"/>
    </xf>
    <xf numFmtId="0" fontId="3" fillId="6" borderId="21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0" fillId="7" borderId="21" xfId="0" applyFill="1" applyBorder="1" applyAlignment="1" applyProtection="1">
      <alignment horizontal="center"/>
      <protection locked="0"/>
    </xf>
    <xf numFmtId="0" fontId="0" fillId="7" borderId="23" xfId="0" applyFill="1" applyBorder="1" applyAlignment="1" applyProtection="1">
      <alignment horizontal="center"/>
      <protection locked="0"/>
    </xf>
    <xf numFmtId="0" fontId="12" fillId="6" borderId="3" xfId="0" applyFont="1" applyFill="1" applyBorder="1" applyAlignment="1">
      <alignment horizontal="left"/>
    </xf>
    <xf numFmtId="0" fontId="13" fillId="6" borderId="3" xfId="0" applyFont="1" applyFill="1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6" fillId="0" borderId="6" xfId="0" applyFont="1" applyFill="1" applyBorder="1" applyAlignment="1">
      <alignment horizontal="center"/>
    </xf>
    <xf numFmtId="0" fontId="6" fillId="0" borderId="56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76"/>
  <sheetViews>
    <sheetView tabSelected="1" topLeftCell="A25" zoomScaleNormal="100" workbookViewId="0">
      <selection activeCell="AE44" sqref="AE44"/>
    </sheetView>
  </sheetViews>
  <sheetFormatPr baseColWidth="10" defaultRowHeight="16.5" x14ac:dyDescent="0.3"/>
  <cols>
    <col min="1" max="31" width="3" customWidth="1"/>
    <col min="32" max="32" width="5.125" customWidth="1"/>
    <col min="33" max="60" width="3" customWidth="1"/>
  </cols>
  <sheetData>
    <row r="1" spans="1:26" ht="39.75" x14ac:dyDescent="0.9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26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x14ac:dyDescent="0.3">
      <c r="A3" s="88" t="s">
        <v>107</v>
      </c>
      <c r="B3" s="88"/>
      <c r="C3" s="88"/>
      <c r="D3" s="88"/>
      <c r="E3" s="88"/>
      <c r="F3" s="88"/>
      <c r="G3" s="88"/>
      <c r="H3" s="67">
        <v>7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62" t="s">
        <v>142</v>
      </c>
      <c r="U3" s="163"/>
      <c r="V3" s="163"/>
      <c r="W3" s="163"/>
      <c r="X3" s="163"/>
      <c r="Y3" s="163"/>
      <c r="Z3" s="164"/>
    </row>
    <row r="4" spans="1:26" x14ac:dyDescent="0.3">
      <c r="A4" s="68"/>
      <c r="B4" s="68"/>
      <c r="C4" s="68"/>
      <c r="D4" s="68"/>
      <c r="E4" s="68"/>
      <c r="F4" s="68"/>
      <c r="G4" s="68"/>
      <c r="H4" s="69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165"/>
      <c r="U4" s="166"/>
      <c r="V4" s="166"/>
      <c r="W4" s="166"/>
      <c r="X4" s="166"/>
      <c r="Y4" s="166"/>
      <c r="Z4" s="167"/>
    </row>
    <row r="5" spans="1:26" x14ac:dyDescent="0.3">
      <c r="A5" s="95" t="s">
        <v>1</v>
      </c>
      <c r="B5" s="88"/>
      <c r="C5" s="88"/>
      <c r="D5" s="89"/>
      <c r="E5" s="171" t="str">
        <f>VLOOKUP($H$3,Parameter!$A:$C,2,FALSE)</f>
        <v>Roddenprärie</v>
      </c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66"/>
      <c r="S5" s="66"/>
      <c r="T5" s="165"/>
      <c r="U5" s="166"/>
      <c r="V5" s="166"/>
      <c r="W5" s="166"/>
      <c r="X5" s="166"/>
      <c r="Y5" s="166"/>
      <c r="Z5" s="167"/>
    </row>
    <row r="6" spans="1:26" x14ac:dyDescent="0.3">
      <c r="A6" s="122" t="s">
        <v>108</v>
      </c>
      <c r="B6" s="123"/>
      <c r="C6" s="123"/>
      <c r="D6" s="124"/>
      <c r="E6" s="171" t="str">
        <f>VLOOKUP($H$3,Parameter!$A:$C,3,FALSE)</f>
        <v>Sir Rod Boy</v>
      </c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66"/>
      <c r="S6" s="66"/>
      <c r="T6" s="165"/>
      <c r="U6" s="166"/>
      <c r="V6" s="166"/>
      <c r="W6" s="166"/>
      <c r="X6" s="166"/>
      <c r="Y6" s="166"/>
      <c r="Z6" s="167"/>
    </row>
    <row r="7" spans="1:26" x14ac:dyDescent="0.3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165"/>
      <c r="U7" s="166"/>
      <c r="V7" s="166"/>
      <c r="W7" s="166"/>
      <c r="X7" s="166"/>
      <c r="Y7" s="166"/>
      <c r="Z7" s="167"/>
    </row>
    <row r="8" spans="1:26" x14ac:dyDescent="0.3">
      <c r="A8" s="87" t="s">
        <v>143</v>
      </c>
      <c r="B8" s="87"/>
      <c r="C8" s="87"/>
      <c r="D8" s="87"/>
      <c r="E8" s="87"/>
      <c r="F8" s="87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165"/>
      <c r="U8" s="166"/>
      <c r="V8" s="166"/>
      <c r="W8" s="166"/>
      <c r="X8" s="166"/>
      <c r="Y8" s="166"/>
      <c r="Z8" s="167"/>
    </row>
    <row r="9" spans="1:26" x14ac:dyDescent="0.3">
      <c r="A9" s="153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5"/>
      <c r="S9" s="70"/>
      <c r="T9" s="165"/>
      <c r="U9" s="166"/>
      <c r="V9" s="166"/>
      <c r="W9" s="166"/>
      <c r="X9" s="166"/>
      <c r="Y9" s="166"/>
      <c r="Z9" s="167"/>
    </row>
    <row r="10" spans="1:26" x14ac:dyDescent="0.3">
      <c r="A10" s="156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8"/>
      <c r="S10" s="70"/>
      <c r="T10" s="165"/>
      <c r="U10" s="166"/>
      <c r="V10" s="166"/>
      <c r="W10" s="166"/>
      <c r="X10" s="166"/>
      <c r="Y10" s="166"/>
      <c r="Z10" s="167"/>
    </row>
    <row r="11" spans="1:26" x14ac:dyDescent="0.3">
      <c r="A11" s="156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8"/>
      <c r="S11" s="70"/>
      <c r="T11" s="165"/>
      <c r="U11" s="166"/>
      <c r="V11" s="166"/>
      <c r="W11" s="166"/>
      <c r="X11" s="166"/>
      <c r="Y11" s="166"/>
      <c r="Z11" s="167"/>
    </row>
    <row r="12" spans="1:26" x14ac:dyDescent="0.3">
      <c r="A12" s="159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1"/>
      <c r="S12" s="70"/>
      <c r="T12" s="168"/>
      <c r="U12" s="169"/>
      <c r="V12" s="169"/>
      <c r="W12" s="169"/>
      <c r="X12" s="169"/>
      <c r="Y12" s="169"/>
      <c r="Z12" s="170"/>
    </row>
    <row r="13" spans="1:26" x14ac:dyDescent="0.3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71"/>
      <c r="U13" s="71"/>
      <c r="V13" s="71"/>
      <c r="W13" s="71"/>
      <c r="X13" s="71"/>
      <c r="Y13" s="71"/>
      <c r="Z13" s="66"/>
    </row>
    <row r="14" spans="1:26" x14ac:dyDescent="0.3">
      <c r="A14" s="72" t="s">
        <v>109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</row>
    <row r="15" spans="1:26" x14ac:dyDescent="0.3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x14ac:dyDescent="0.3">
      <c r="A16" s="87" t="s">
        <v>125</v>
      </c>
      <c r="B16" s="87"/>
      <c r="C16" s="87"/>
      <c r="D16" s="87"/>
      <c r="E16" s="87"/>
      <c r="F16" s="87"/>
      <c r="G16" s="87"/>
      <c r="H16" s="87" t="str">
        <f>VLOOKUP($H$3,Parameter!$A:$O,5,FALSE)</f>
        <v>Flussgebiet</v>
      </c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66"/>
      <c r="U16" s="66"/>
      <c r="V16" s="66"/>
      <c r="W16" s="66"/>
      <c r="X16" s="88" t="s">
        <v>127</v>
      </c>
      <c r="Y16" s="89"/>
      <c r="Z16" s="63">
        <f>VLOOKUP($H$3,Parameter!$A:$O,4,FALSE)</f>
        <v>4</v>
      </c>
    </row>
    <row r="17" spans="1:26" x14ac:dyDescent="0.3">
      <c r="A17" s="87" t="s">
        <v>126</v>
      </c>
      <c r="B17" s="87"/>
      <c r="C17" s="87"/>
      <c r="D17" s="87"/>
      <c r="E17" s="87"/>
      <c r="F17" s="87"/>
      <c r="G17" s="87"/>
      <c r="H17" s="87" t="str">
        <f>VLOOKUP($H$3,Parameter!$A:$O,9,FALSE)</f>
        <v>alter Tempel einer Passion (normal)</v>
      </c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66"/>
      <c r="U17" s="66"/>
      <c r="V17" s="66"/>
      <c r="W17" s="66"/>
      <c r="X17" s="88" t="s">
        <v>127</v>
      </c>
      <c r="Y17" s="89"/>
      <c r="Z17" s="63">
        <f>VLOOKUP($H$3,Parameter!$A:$O,8,FALSE)</f>
        <v>2</v>
      </c>
    </row>
    <row r="18" spans="1:26" x14ac:dyDescent="0.3">
      <c r="A18" s="87" t="s">
        <v>128</v>
      </c>
      <c r="B18" s="87"/>
      <c r="C18" s="87"/>
      <c r="D18" s="87"/>
      <c r="E18" s="87"/>
      <c r="F18" s="87"/>
      <c r="G18" s="87"/>
      <c r="H18" s="87" t="str">
        <f>VLOOKUP($H$3,Parameter!$A:$O,13,FALSE)</f>
        <v>rein</v>
      </c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66"/>
      <c r="U18" s="66"/>
      <c r="V18" s="66"/>
      <c r="W18" s="66"/>
      <c r="X18" s="88" t="s">
        <v>127</v>
      </c>
      <c r="Y18" s="89"/>
      <c r="Z18" s="63">
        <f>VLOOKUP($H$3,Parameter!$A:$O,12,FALSE)</f>
        <v>1</v>
      </c>
    </row>
    <row r="19" spans="1:26" x14ac:dyDescent="0.3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x14ac:dyDescent="0.3">
      <c r="A20" s="80" t="s">
        <v>187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</row>
    <row r="21" spans="1:26" x14ac:dyDescent="0.3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17.25" x14ac:dyDescent="0.3">
      <c r="A22" s="88" t="s">
        <v>110</v>
      </c>
      <c r="B22" s="88"/>
      <c r="C22" s="88"/>
      <c r="D22" s="88"/>
      <c r="E22" s="88"/>
      <c r="F22" s="88"/>
      <c r="G22" s="88"/>
      <c r="H22" s="88"/>
      <c r="I22" s="88"/>
      <c r="J22" s="136">
        <f>C24*(J24+R24)</f>
        <v>180.00000000000003</v>
      </c>
      <c r="K22" s="137"/>
      <c r="L22" s="66"/>
      <c r="M22" s="66"/>
      <c r="N22" s="88" t="s">
        <v>113</v>
      </c>
      <c r="O22" s="88"/>
      <c r="P22" s="88"/>
      <c r="Q22" s="88"/>
      <c r="R22" s="88"/>
      <c r="S22" s="88"/>
      <c r="T22" s="88"/>
      <c r="U22" s="88"/>
      <c r="V22" s="62">
        <f>ROUNDDOWN($J$22/'Parameter II'!$D$4,0)</f>
        <v>6</v>
      </c>
      <c r="W22" s="66"/>
      <c r="X22" s="66"/>
      <c r="Y22" s="66"/>
      <c r="Z22" s="66"/>
    </row>
    <row r="23" spans="1:26" x14ac:dyDescent="0.3">
      <c r="A23" s="74" t="s">
        <v>166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66"/>
      <c r="M23" s="68"/>
      <c r="N23" s="138" t="s">
        <v>129</v>
      </c>
      <c r="O23" s="138"/>
      <c r="P23" s="138"/>
      <c r="Q23" s="138"/>
      <c r="R23" s="138"/>
      <c r="S23" s="138"/>
      <c r="T23" s="138"/>
      <c r="U23" s="138"/>
      <c r="V23" s="138"/>
      <c r="W23" s="66"/>
      <c r="X23" s="66"/>
      <c r="Y23" s="66"/>
      <c r="Z23" s="66"/>
    </row>
    <row r="24" spans="1:26" x14ac:dyDescent="0.3">
      <c r="A24" s="76" t="s">
        <v>158</v>
      </c>
      <c r="B24" s="76"/>
      <c r="C24" s="134">
        <f>'Parameter II'!D2</f>
        <v>150</v>
      </c>
      <c r="D24" s="135"/>
      <c r="E24" s="77" t="s">
        <v>159</v>
      </c>
      <c r="F24" s="76" t="s">
        <v>125</v>
      </c>
      <c r="G24" s="76"/>
      <c r="H24" s="76"/>
      <c r="I24" s="76"/>
      <c r="J24" s="134">
        <f>VLOOKUP($Z$16,'Parameter II'!$A$9:$C$12,3,FALSE)</f>
        <v>1.1000000000000001</v>
      </c>
      <c r="K24" s="135"/>
      <c r="L24" s="77" t="s">
        <v>160</v>
      </c>
      <c r="M24" s="76" t="s">
        <v>157</v>
      </c>
      <c r="N24" s="76"/>
      <c r="O24" s="76"/>
      <c r="P24" s="76"/>
      <c r="Q24" s="76"/>
      <c r="R24" s="134">
        <f>VLOOKUP(Z18,'Parameter II'!A17:E24,5,FALSE)</f>
        <v>0.1</v>
      </c>
      <c r="S24" s="135"/>
      <c r="T24" s="78" t="s">
        <v>161</v>
      </c>
      <c r="U24" s="79"/>
      <c r="V24" s="68"/>
      <c r="W24" s="66"/>
      <c r="X24" s="66"/>
      <c r="Y24" s="66"/>
      <c r="Z24" s="66"/>
    </row>
    <row r="25" spans="1:26" x14ac:dyDescent="0.3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x14ac:dyDescent="0.3">
      <c r="A26" s="80" t="s">
        <v>186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spans="1:26" x14ac:dyDescent="0.3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x14ac:dyDescent="0.3">
      <c r="A28" s="88" t="s">
        <v>112</v>
      </c>
      <c r="B28" s="88"/>
      <c r="C28" s="88"/>
      <c r="D28" s="88"/>
      <c r="E28" s="88"/>
      <c r="F28" s="88"/>
      <c r="G28" s="88"/>
      <c r="H28" s="88"/>
      <c r="I28" s="88"/>
      <c r="J28" s="88"/>
      <c r="K28" s="139">
        <f ca="1">SUM(L30:M35)</f>
        <v>0.04</v>
      </c>
      <c r="L28" s="140"/>
      <c r="M28" s="141"/>
      <c r="N28" s="66"/>
      <c r="O28" s="66"/>
      <c r="P28" s="91" t="s">
        <v>342</v>
      </c>
      <c r="Q28" s="87"/>
      <c r="R28" s="87"/>
      <c r="S28" s="87"/>
      <c r="T28" s="66"/>
      <c r="U28" s="66"/>
      <c r="V28" s="66"/>
      <c r="W28" s="66"/>
      <c r="X28" s="66"/>
      <c r="Y28" s="66"/>
      <c r="Z28" s="66"/>
    </row>
    <row r="29" spans="1:26" x14ac:dyDescent="0.3">
      <c r="A29" s="90" t="s">
        <v>156</v>
      </c>
      <c r="B29" s="87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92" t="s">
        <v>341</v>
      </c>
      <c r="Q29" s="87"/>
      <c r="R29" s="87"/>
      <c r="S29" s="87"/>
      <c r="T29" s="87"/>
      <c r="U29" s="87"/>
      <c r="V29" s="87"/>
      <c r="W29" s="87"/>
      <c r="X29" s="87"/>
      <c r="Y29" s="87"/>
      <c r="Z29" s="87"/>
    </row>
    <row r="30" spans="1:26" x14ac:dyDescent="0.3">
      <c r="A30" s="87"/>
      <c r="B30" s="88" t="s">
        <v>158</v>
      </c>
      <c r="C30" s="88"/>
      <c r="D30" s="88"/>
      <c r="E30" s="88"/>
      <c r="F30" s="88"/>
      <c r="G30" s="88"/>
      <c r="H30" s="88"/>
      <c r="I30" s="88"/>
      <c r="J30" s="88"/>
      <c r="K30" s="89"/>
      <c r="L30" s="147">
        <f>'Parameter II'!$D$3</f>
        <v>0.02</v>
      </c>
      <c r="M30" s="14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x14ac:dyDescent="0.3">
      <c r="A31" s="87" t="s">
        <v>160</v>
      </c>
      <c r="B31" s="88" t="s">
        <v>162</v>
      </c>
      <c r="C31" s="88"/>
      <c r="D31" s="88"/>
      <c r="E31" s="88"/>
      <c r="F31" s="88"/>
      <c r="G31" s="88"/>
      <c r="H31" s="88"/>
      <c r="I31" s="88"/>
      <c r="J31" s="88"/>
      <c r="K31" s="89"/>
      <c r="L31" s="148">
        <f ca="1">VLOOKUP($Q$41,'Parameter II'!$A$28:$D$34,4,FALSE)</f>
        <v>-0.02</v>
      </c>
      <c r="M31" s="149"/>
      <c r="N31" s="68"/>
      <c r="O31" s="68"/>
      <c r="P31" s="88" t="s">
        <v>224</v>
      </c>
      <c r="Q31" s="93"/>
      <c r="R31" s="93"/>
      <c r="S31" s="94" t="s">
        <v>343</v>
      </c>
      <c r="T31" s="88"/>
      <c r="U31" s="89"/>
      <c r="V31" s="145">
        <f ca="1">SUMIF($I$128:$M$158,$P$31,$X$128:$X$158)</f>
        <v>4</v>
      </c>
      <c r="W31" s="146"/>
      <c r="X31" s="82"/>
      <c r="Y31" s="66"/>
      <c r="Z31" s="66"/>
    </row>
    <row r="32" spans="1:26" x14ac:dyDescent="0.3">
      <c r="A32" s="87" t="s">
        <v>160</v>
      </c>
      <c r="B32" s="88" t="s">
        <v>163</v>
      </c>
      <c r="C32" s="88"/>
      <c r="D32" s="88"/>
      <c r="E32" s="88"/>
      <c r="F32" s="88"/>
      <c r="G32" s="88"/>
      <c r="H32" s="88"/>
      <c r="I32" s="88"/>
      <c r="J32" s="88"/>
      <c r="K32" s="89"/>
      <c r="L32" s="150">
        <f>VLOOKUP($Z$17,'Parameter II'!$A$38:$D$49,4,FALSE)</f>
        <v>0.02</v>
      </c>
      <c r="M32" s="151"/>
      <c r="N32" s="68"/>
      <c r="O32" s="68"/>
      <c r="P32" s="88" t="s">
        <v>344</v>
      </c>
      <c r="Q32" s="93"/>
      <c r="R32" s="93"/>
      <c r="S32" s="94"/>
      <c r="T32" s="88"/>
      <c r="U32" s="89"/>
      <c r="V32" s="145">
        <f>V22*-1</f>
        <v>-6</v>
      </c>
      <c r="W32" s="146"/>
      <c r="X32" s="82"/>
      <c r="Y32" s="66"/>
      <c r="Z32" s="66"/>
    </row>
    <row r="33" spans="1:26" x14ac:dyDescent="0.3">
      <c r="A33" s="87" t="s">
        <v>160</v>
      </c>
      <c r="B33" s="88" t="s">
        <v>164</v>
      </c>
      <c r="C33" s="88"/>
      <c r="D33" s="88"/>
      <c r="E33" s="88"/>
      <c r="F33" s="88"/>
      <c r="G33" s="88"/>
      <c r="H33" s="88"/>
      <c r="I33" s="88"/>
      <c r="J33" s="88"/>
      <c r="K33" s="89"/>
      <c r="L33" s="150">
        <f>IFERROR(VLOOKUP($R$55,'Parameter II'!$A$53:$C$84,3,FALSE),IF($R$55&lt;-5,'Parameter II'!$C$53,'Parameter II'!$C$84))</f>
        <v>0</v>
      </c>
      <c r="M33" s="151"/>
      <c r="N33" s="68"/>
      <c r="O33" s="68"/>
      <c r="P33" s="88" t="s">
        <v>394</v>
      </c>
      <c r="Q33" s="93"/>
      <c r="R33" s="93"/>
      <c r="S33" s="94"/>
      <c r="T33" s="88"/>
      <c r="U33" s="89"/>
      <c r="V33" s="237">
        <v>6</v>
      </c>
      <c r="W33" s="238"/>
      <c r="X33" s="82"/>
      <c r="Y33" s="66"/>
      <c r="Z33" s="66"/>
    </row>
    <row r="34" spans="1:26" x14ac:dyDescent="0.3">
      <c r="A34" s="87" t="s">
        <v>160</v>
      </c>
      <c r="B34" s="88" t="s">
        <v>157</v>
      </c>
      <c r="C34" s="88"/>
      <c r="D34" s="88"/>
      <c r="E34" s="88"/>
      <c r="F34" s="88"/>
      <c r="G34" s="88"/>
      <c r="H34" s="88"/>
      <c r="I34" s="88"/>
      <c r="J34" s="88"/>
      <c r="K34" s="89"/>
      <c r="L34" s="150">
        <f>VLOOKUP($Z$18,'Parameter II'!$A$17:$D$24,4,FALSE)</f>
        <v>0.02</v>
      </c>
      <c r="M34" s="151"/>
      <c r="N34" s="68"/>
      <c r="O34" s="68"/>
      <c r="P34" s="95" t="s">
        <v>345</v>
      </c>
      <c r="Q34" s="96"/>
      <c r="R34" s="96"/>
      <c r="S34" s="97"/>
      <c r="T34" s="95"/>
      <c r="U34" s="98"/>
      <c r="V34" s="235">
        <f>V32+V33</f>
        <v>0</v>
      </c>
      <c r="W34" s="236"/>
      <c r="X34" s="82"/>
      <c r="Y34" s="66"/>
      <c r="Z34" s="66"/>
    </row>
    <row r="35" spans="1:26" x14ac:dyDescent="0.3">
      <c r="A35" s="87" t="s">
        <v>160</v>
      </c>
      <c r="B35" s="88" t="s">
        <v>167</v>
      </c>
      <c r="C35" s="88"/>
      <c r="D35" s="88"/>
      <c r="E35" s="88"/>
      <c r="F35" s="88"/>
      <c r="G35" s="88"/>
      <c r="H35" s="88"/>
      <c r="I35" s="88"/>
      <c r="J35" s="88"/>
      <c r="K35" s="89"/>
      <c r="L35" s="150">
        <f ca="1">SUMIF($G$165:$J$185,"Volk",$K$165:$L$185)+SUMIF($M$165:$P$185,"Volk",$Q$165:$R$185)</f>
        <v>0</v>
      </c>
      <c r="M35" s="151"/>
      <c r="N35" s="68"/>
      <c r="O35" s="68"/>
      <c r="P35" s="68"/>
      <c r="Q35" s="82"/>
      <c r="R35" s="82"/>
      <c r="S35" s="85"/>
      <c r="T35" s="68"/>
      <c r="U35" s="68"/>
      <c r="V35" s="68"/>
      <c r="W35" s="82"/>
      <c r="X35" s="82"/>
      <c r="Y35" s="66"/>
      <c r="Z35" s="66"/>
    </row>
    <row r="36" spans="1:26" x14ac:dyDescent="0.3">
      <c r="A36" s="68"/>
      <c r="B36" s="68"/>
      <c r="C36" s="83"/>
      <c r="D36" s="84"/>
      <c r="E36" s="85"/>
      <c r="F36" s="68"/>
      <c r="G36" s="68"/>
      <c r="H36" s="68"/>
      <c r="I36" s="68"/>
      <c r="J36" s="86"/>
      <c r="K36" s="86"/>
      <c r="L36" s="85"/>
      <c r="M36" s="68"/>
      <c r="N36" s="68"/>
      <c r="O36" s="68"/>
      <c r="P36" s="68"/>
      <c r="Q36" s="82"/>
      <c r="R36" s="82"/>
      <c r="S36" s="85"/>
      <c r="T36" s="68"/>
      <c r="U36" s="68"/>
      <c r="V36" s="68"/>
      <c r="W36" s="82"/>
      <c r="X36" s="82"/>
      <c r="Y36" s="66"/>
      <c r="Z36" s="66"/>
    </row>
    <row r="37" spans="1:26" x14ac:dyDescent="0.3">
      <c r="A37" s="88" t="s">
        <v>165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9"/>
      <c r="P37" s="145">
        <f ca="1">ROUNDUP(J22*(100%+K28),0)</f>
        <v>188</v>
      </c>
      <c r="Q37" s="152"/>
      <c r="R37" s="146"/>
      <c r="S37" s="85"/>
      <c r="T37" s="68"/>
      <c r="U37" s="68"/>
      <c r="V37" s="68"/>
      <c r="W37" s="82"/>
      <c r="X37" s="82"/>
      <c r="Y37" s="66"/>
      <c r="Z37" s="66"/>
    </row>
    <row r="38" spans="1:26" x14ac:dyDescent="0.3">
      <c r="A38" s="68"/>
      <c r="B38" s="68"/>
      <c r="C38" s="83"/>
      <c r="D38" s="84"/>
      <c r="E38" s="85"/>
      <c r="F38" s="68"/>
      <c r="G38" s="68"/>
      <c r="H38" s="68"/>
      <c r="I38" s="68"/>
      <c r="J38" s="86"/>
      <c r="K38" s="86"/>
      <c r="L38" s="85"/>
      <c r="M38" s="68"/>
      <c r="N38" s="68"/>
      <c r="O38" s="68"/>
      <c r="P38" s="68"/>
      <c r="Q38" s="82"/>
      <c r="R38" s="82"/>
      <c r="S38" s="85"/>
      <c r="T38" s="68"/>
      <c r="U38" s="68"/>
      <c r="V38" s="68"/>
      <c r="W38" s="82"/>
      <c r="X38" s="82"/>
      <c r="Y38" s="66"/>
      <c r="Z38" s="66"/>
    </row>
    <row r="39" spans="1:26" x14ac:dyDescent="0.3">
      <c r="A39" s="80" t="s">
        <v>111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1:26" x14ac:dyDescent="0.3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 x14ac:dyDescent="0.3">
      <c r="A41" s="88" t="s">
        <v>168</v>
      </c>
      <c r="B41" s="88"/>
      <c r="C41" s="88"/>
      <c r="D41" s="88"/>
      <c r="E41" s="88"/>
      <c r="F41" s="88"/>
      <c r="G41" s="88"/>
      <c r="H41" s="88"/>
      <c r="I41" s="88"/>
      <c r="J41" s="145">
        <f ca="1">SUM(J43:K48)</f>
        <v>25</v>
      </c>
      <c r="K41" s="146"/>
      <c r="L41" s="66"/>
      <c r="M41" s="66"/>
      <c r="N41" s="66"/>
      <c r="O41" s="88" t="s">
        <v>130</v>
      </c>
      <c r="P41" s="88"/>
      <c r="Q41" s="64">
        <f ca="1">IFERROR(VLOOKUP($J$41+$D$47,'Parameter II'!$F$28:$H$98,2,FALSE),IF((J43+D47)&gt;0,0,6))</f>
        <v>2</v>
      </c>
      <c r="R41" s="100" t="s">
        <v>169</v>
      </c>
      <c r="S41" s="87" t="str">
        <f ca="1">VLOOKUP(Q41,'Parameter II'!$G$28:$H$98,2,FALSE)</f>
        <v>intrigant</v>
      </c>
      <c r="T41" s="87"/>
      <c r="U41" s="87"/>
      <c r="V41" s="87"/>
      <c r="W41" s="87"/>
      <c r="X41" s="87"/>
      <c r="Y41" s="87"/>
      <c r="Z41" s="66"/>
    </row>
    <row r="42" spans="1:26" x14ac:dyDescent="0.3">
      <c r="A42" s="90" t="s">
        <v>156</v>
      </c>
      <c r="B42" s="87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x14ac:dyDescent="0.3">
      <c r="A43" s="87"/>
      <c r="B43" s="88" t="s">
        <v>131</v>
      </c>
      <c r="C43" s="88"/>
      <c r="D43" s="88"/>
      <c r="E43" s="88"/>
      <c r="F43" s="88"/>
      <c r="G43" s="99"/>
      <c r="H43" s="88"/>
      <c r="I43" s="88"/>
      <c r="J43" s="145">
        <f>VLOOKUP($H$3,Parameter!$A:$P,16,FALSE)</f>
        <v>25</v>
      </c>
      <c r="K43" s="14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1:26" x14ac:dyDescent="0.3">
      <c r="A44" s="100" t="s">
        <v>160</v>
      </c>
      <c r="B44" s="88" t="s">
        <v>164</v>
      </c>
      <c r="C44" s="88"/>
      <c r="D44" s="88"/>
      <c r="E44" s="88"/>
      <c r="F44" s="88"/>
      <c r="G44" s="99"/>
      <c r="H44" s="88"/>
      <c r="I44" s="88"/>
      <c r="J44" s="145">
        <f>IF(R55&gt;26,VLOOKUP(26,'Parameter II'!A53:D84,4,FALSE),
IF(R55&lt;-5,VLOOKUP(-5,'Parameter II'!A53:D84,4,FALSE),
VLOOKUP(R55,'Parameter II'!A53:D84,4,FALSE)))</f>
        <v>0</v>
      </c>
      <c r="K44" s="14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x14ac:dyDescent="0.3">
      <c r="A45" s="100" t="s">
        <v>160</v>
      </c>
      <c r="B45" s="88" t="s">
        <v>167</v>
      </c>
      <c r="C45" s="88"/>
      <c r="D45" s="88"/>
      <c r="E45" s="88"/>
      <c r="F45" s="88"/>
      <c r="G45" s="99"/>
      <c r="H45" s="88"/>
      <c r="I45" s="88"/>
      <c r="J45" s="145">
        <f ca="1">SUMIF($G$165:$J$185,"Stimmung",$K$165:$L$185)+SUMIF($M$165:$P$185,"Stimmung",$Q$165:$R$185)</f>
        <v>0</v>
      </c>
      <c r="K45" s="14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pans="1:26" x14ac:dyDescent="0.3">
      <c r="A46" s="100" t="s">
        <v>160</v>
      </c>
      <c r="B46" s="88" t="s">
        <v>170</v>
      </c>
      <c r="C46" s="88"/>
      <c r="D46" s="88"/>
      <c r="E46" s="88"/>
      <c r="F46" s="88"/>
      <c r="G46" s="99"/>
      <c r="H46" s="88"/>
      <c r="I46" s="88"/>
      <c r="J46" s="145">
        <f>V34</f>
        <v>0</v>
      </c>
      <c r="K46" s="14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x14ac:dyDescent="0.3">
      <c r="A47" s="100" t="s">
        <v>160</v>
      </c>
      <c r="B47" s="88" t="s">
        <v>171</v>
      </c>
      <c r="C47" s="88"/>
      <c r="D47" s="88"/>
      <c r="E47" s="88"/>
      <c r="F47" s="88"/>
      <c r="G47" s="99"/>
      <c r="H47" s="88"/>
      <c r="I47" s="88"/>
      <c r="J47" s="145">
        <f ca="1">SUMIF($I$128:$M$158,$P$31,$AB$128:$AB$158)-1</f>
        <v>0</v>
      </c>
      <c r="K47" s="14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x14ac:dyDescent="0.3">
      <c r="A48" s="87" t="s">
        <v>160</v>
      </c>
      <c r="B48" s="88" t="s">
        <v>120</v>
      </c>
      <c r="C48" s="88"/>
      <c r="D48" s="88"/>
      <c r="E48" s="88"/>
      <c r="F48" s="88"/>
      <c r="G48" s="99"/>
      <c r="H48" s="88"/>
      <c r="I48" s="88"/>
      <c r="J48" s="145">
        <f>VLOOKUP($Z$18,'Parameter II'!$A$17:$F$24,6,FALSE)</f>
        <v>0</v>
      </c>
      <c r="K48" s="14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x14ac:dyDescent="0.3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x14ac:dyDescent="0.3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x14ac:dyDescent="0.3">
      <c r="A51" s="72" t="s">
        <v>135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6" x14ac:dyDescent="0.3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x14ac:dyDescent="0.3">
      <c r="A53" s="80" t="s">
        <v>241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spans="1:26" x14ac:dyDescent="0.3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x14ac:dyDescent="0.3">
      <c r="A55" s="87" t="s">
        <v>175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132">
        <v>1</v>
      </c>
      <c r="S55" s="133"/>
      <c r="T55" s="87" t="s">
        <v>174</v>
      </c>
      <c r="U55" s="87"/>
      <c r="V55" s="87"/>
      <c r="W55" s="66"/>
      <c r="X55" s="66"/>
      <c r="Y55" s="66"/>
      <c r="Z55" s="66"/>
    </row>
    <row r="56" spans="1:26" x14ac:dyDescent="0.3">
      <c r="A56" s="87" t="s">
        <v>151</v>
      </c>
      <c r="B56" s="87"/>
      <c r="C56" s="87"/>
      <c r="D56" s="87"/>
      <c r="E56" s="87"/>
      <c r="F56" s="87"/>
      <c r="G56" s="87"/>
      <c r="H56" s="87"/>
      <c r="I56" s="87"/>
      <c r="J56" s="87"/>
      <c r="K56" s="101"/>
      <c r="L56" s="101"/>
      <c r="M56" s="87"/>
      <c r="N56" s="87"/>
      <c r="O56" s="87"/>
      <c r="P56" s="87"/>
      <c r="Q56" s="87"/>
      <c r="R56" s="87" t="str">
        <f>IF(R55&gt;26,VLOOKUP(26,'Parameter II'!$A$53:$C$84,2,FALSE),
IF(R55&lt;-5,VLOOKUP(-5,'Parameter II'!$A$53:$C$84,2,FALSE),
VLOOKUP($R$55,'Parameter II'!$A$53:$C$84,2,FALSE)))</f>
        <v>normale Steuern</v>
      </c>
      <c r="S56" s="87"/>
      <c r="T56" s="87"/>
      <c r="U56" s="87"/>
      <c r="V56" s="87"/>
      <c r="W56" s="87"/>
      <c r="X56" s="87"/>
      <c r="Y56" s="87"/>
      <c r="Z56" s="66"/>
    </row>
    <row r="57" spans="1:26" x14ac:dyDescent="0.3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1:26" x14ac:dyDescent="0.3">
      <c r="A58" s="87" t="s">
        <v>172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174">
        <f>J22*R55</f>
        <v>180.00000000000003</v>
      </c>
      <c r="W58" s="174"/>
      <c r="X58" s="174"/>
      <c r="Y58" s="87" t="s">
        <v>180</v>
      </c>
      <c r="Z58" s="87"/>
    </row>
    <row r="59" spans="1:26" x14ac:dyDescent="0.3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1:26" x14ac:dyDescent="0.3">
      <c r="A60" s="80" t="s">
        <v>242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66"/>
    </row>
    <row r="61" spans="1:26" x14ac:dyDescent="0.3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1:26" x14ac:dyDescent="0.3">
      <c r="A62" s="87" t="s">
        <v>173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172"/>
      <c r="S62" s="173"/>
      <c r="T62" s="87" t="s">
        <v>174</v>
      </c>
      <c r="U62" s="87"/>
      <c r="V62" s="87"/>
      <c r="W62" s="66"/>
      <c r="X62" s="66"/>
      <c r="Y62" s="66"/>
      <c r="Z62" s="66"/>
    </row>
    <row r="63" spans="1:26" x14ac:dyDescent="0.3">
      <c r="A63" s="87" t="s">
        <v>178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132"/>
      <c r="S63" s="133"/>
      <c r="T63" s="87" t="s">
        <v>177</v>
      </c>
      <c r="U63" s="87"/>
      <c r="V63" s="87"/>
      <c r="W63" s="66"/>
      <c r="X63" s="66"/>
      <c r="Y63" s="66"/>
      <c r="Z63" s="66"/>
    </row>
    <row r="64" spans="1:26" x14ac:dyDescent="0.3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1:33" x14ac:dyDescent="0.3">
      <c r="A65" s="87" t="s">
        <v>176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174">
        <f>R62*R63</f>
        <v>0</v>
      </c>
      <c r="W65" s="174"/>
      <c r="X65" s="174"/>
      <c r="Y65" s="87" t="s">
        <v>180</v>
      </c>
      <c r="Z65" s="87"/>
    </row>
    <row r="66" spans="1:33" ht="17.25" thickBot="1" x14ac:dyDescent="0.3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pans="1:33" x14ac:dyDescent="0.3">
      <c r="A67" s="95" t="s">
        <v>179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102"/>
      <c r="V67" s="142">
        <f>V58+V65</f>
        <v>180.00000000000003</v>
      </c>
      <c r="W67" s="143"/>
      <c r="X67" s="144"/>
      <c r="Y67" s="87" t="s">
        <v>180</v>
      </c>
      <c r="Z67" s="87"/>
    </row>
    <row r="68" spans="1:33" ht="17.25" thickBot="1" x14ac:dyDescent="0.35">
      <c r="A68" s="87" t="s">
        <v>181</v>
      </c>
      <c r="B68" s="87"/>
      <c r="C68" s="87"/>
      <c r="D68" s="87"/>
      <c r="E68" s="87"/>
      <c r="F68" s="87"/>
      <c r="G68" s="87"/>
      <c r="H68" s="87"/>
      <c r="I68" s="87"/>
      <c r="J68" s="87"/>
      <c r="K68" s="139">
        <f>IF($V$67&lt;='Parameter II'!$B$87,'Parameter II'!$C$87,
IF($V$67&lt;='Parameter II'!$B$88,'Parameter II'!$C$88,
IF($V$67&lt;='Parameter II'!$B$89,'Parameter II'!$C$89,
IF($V$67&lt;='Parameter II'!$B$90,'Parameter II'!$C$90,'Parameter II'!$C$91))))</f>
        <v>0.05</v>
      </c>
      <c r="L68" s="140"/>
      <c r="M68" s="141"/>
      <c r="N68" s="87" t="s">
        <v>184</v>
      </c>
      <c r="O68" s="87"/>
      <c r="P68" s="87"/>
      <c r="Q68" s="87"/>
      <c r="R68" s="87"/>
      <c r="S68" s="87"/>
      <c r="T68" s="87"/>
      <c r="U68" s="87"/>
      <c r="V68" s="176">
        <f>ROUND(V67*-K68,0)</f>
        <v>-9</v>
      </c>
      <c r="W68" s="177"/>
      <c r="X68" s="178"/>
      <c r="Y68" s="87" t="s">
        <v>180</v>
      </c>
      <c r="Z68" s="87"/>
    </row>
    <row r="69" spans="1:33" ht="9" customHeight="1" thickBot="1" x14ac:dyDescent="0.3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spans="1:33" x14ac:dyDescent="0.3">
      <c r="A70" s="95" t="s">
        <v>185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102"/>
      <c r="V70" s="179">
        <f>SUM(V67:X68)</f>
        <v>171.00000000000003</v>
      </c>
      <c r="W70" s="180"/>
      <c r="X70" s="181"/>
      <c r="Y70" s="87" t="s">
        <v>180</v>
      </c>
      <c r="Z70" s="87"/>
    </row>
    <row r="71" spans="1:33" ht="6.75" customHeight="1" x14ac:dyDescent="0.3">
      <c r="A71" s="111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84"/>
      <c r="W71" s="84"/>
      <c r="X71" s="84"/>
      <c r="Y71" s="66"/>
      <c r="Z71" s="66"/>
    </row>
    <row r="72" spans="1:33" x14ac:dyDescent="0.3">
      <c r="A72" s="103" t="s">
        <v>330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4"/>
      <c r="P72" s="104"/>
      <c r="Q72" s="104"/>
      <c r="R72" s="104"/>
      <c r="S72" s="104"/>
      <c r="T72" s="104"/>
      <c r="U72" s="104"/>
      <c r="V72" s="132"/>
      <c r="W72" s="210"/>
      <c r="X72" s="133"/>
      <c r="Y72" s="87" t="s">
        <v>180</v>
      </c>
      <c r="Z72" s="87"/>
    </row>
    <row r="73" spans="1:33" x14ac:dyDescent="0.3">
      <c r="A73" s="103" t="s">
        <v>331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4"/>
      <c r="P73" s="104"/>
      <c r="Q73" s="104"/>
      <c r="R73" s="104"/>
      <c r="S73" s="104"/>
      <c r="T73" s="104"/>
      <c r="U73" s="104"/>
      <c r="V73" s="145">
        <f>Q121*-1</f>
        <v>0</v>
      </c>
      <c r="W73" s="152"/>
      <c r="X73" s="146"/>
      <c r="Y73" s="87" t="s">
        <v>180</v>
      </c>
      <c r="Z73" s="87"/>
    </row>
    <row r="74" spans="1:33" x14ac:dyDescent="0.3">
      <c r="A74" s="103" t="s">
        <v>332</v>
      </c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4"/>
      <c r="P74" s="104"/>
      <c r="Q74" s="104"/>
      <c r="R74" s="104"/>
      <c r="S74" s="104"/>
      <c r="T74" s="104"/>
      <c r="U74" s="104"/>
      <c r="V74" s="145">
        <f>Y186*-1</f>
        <v>0</v>
      </c>
      <c r="W74" s="152"/>
      <c r="X74" s="146"/>
      <c r="Y74" s="87" t="s">
        <v>180</v>
      </c>
      <c r="Z74" s="87"/>
    </row>
    <row r="75" spans="1:33" x14ac:dyDescent="0.3">
      <c r="A75" s="103" t="s">
        <v>333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211"/>
      <c r="W75" s="212"/>
      <c r="X75" s="213"/>
      <c r="Y75" s="87" t="s">
        <v>180</v>
      </c>
      <c r="Z75" s="87"/>
    </row>
    <row r="76" spans="1:33" ht="6" customHeight="1" thickBot="1" x14ac:dyDescent="0.35">
      <c r="A76" s="111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84"/>
      <c r="W76" s="84"/>
      <c r="X76" s="84"/>
      <c r="Y76" s="66"/>
      <c r="Z76" s="66"/>
    </row>
    <row r="77" spans="1:33" ht="17.25" thickBot="1" x14ac:dyDescent="0.35">
      <c r="A77" s="105" t="s">
        <v>334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214">
        <f>SUM(V70:X75)</f>
        <v>171.00000000000003</v>
      </c>
      <c r="W77" s="215"/>
      <c r="X77" s="216"/>
      <c r="Y77" s="87" t="s">
        <v>180</v>
      </c>
      <c r="Z77" s="87"/>
    </row>
    <row r="78" spans="1:33" ht="17.25" thickTop="1" x14ac:dyDescent="0.3">
      <c r="A78" s="111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84"/>
      <c r="W78" s="84"/>
      <c r="X78" s="84"/>
      <c r="Y78" s="66"/>
      <c r="Z78" s="66"/>
    </row>
    <row r="79" spans="1:33" x14ac:dyDescent="0.3">
      <c r="A79" s="107" t="s">
        <v>335</v>
      </c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45">
        <v>0</v>
      </c>
      <c r="W79" s="152"/>
      <c r="X79" s="146"/>
      <c r="Y79" s="87" t="s">
        <v>180</v>
      </c>
      <c r="Z79" s="87"/>
      <c r="AG79" s="29"/>
    </row>
    <row r="80" spans="1:33" ht="17.25" thickBot="1" x14ac:dyDescent="0.35">
      <c r="A80" s="108" t="s">
        <v>336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229">
        <f>V77</f>
        <v>171.00000000000003</v>
      </c>
      <c r="W80" s="230"/>
      <c r="X80" s="231"/>
      <c r="Y80" s="87" t="s">
        <v>180</v>
      </c>
      <c r="Z80" s="87"/>
    </row>
    <row r="81" spans="1:26" ht="17.25" thickBot="1" x14ac:dyDescent="0.35">
      <c r="A81" s="105" t="s">
        <v>337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226">
        <f>V79+V80</f>
        <v>171.00000000000003</v>
      </c>
      <c r="W81" s="227"/>
      <c r="X81" s="228"/>
      <c r="Y81" s="87" t="s">
        <v>180</v>
      </c>
      <c r="Z81" s="87"/>
    </row>
    <row r="82" spans="1:26" ht="17.25" thickTop="1" x14ac:dyDescent="0.3">
      <c r="A82" s="111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84"/>
      <c r="W82" s="84"/>
      <c r="X82" s="84"/>
      <c r="Y82" s="66"/>
      <c r="Z82" s="66"/>
    </row>
    <row r="83" spans="1:26" x14ac:dyDescent="0.3">
      <c r="A83" s="72" t="s">
        <v>257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pans="1:26" x14ac:dyDescent="0.3">
      <c r="A84" s="111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spans="1:26" x14ac:dyDescent="0.3">
      <c r="A85" s="80" t="s">
        <v>324</v>
      </c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</row>
    <row r="86" spans="1:26" ht="7.5" customHeight="1" x14ac:dyDescent="0.3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1:26" s="15" customFormat="1" ht="13.5" x14ac:dyDescent="0.25">
      <c r="A87" s="185" t="s">
        <v>243</v>
      </c>
      <c r="B87" s="185" t="s">
        <v>244</v>
      </c>
      <c r="C87" s="185"/>
      <c r="D87" s="185"/>
      <c r="E87" s="185"/>
      <c r="F87" s="185"/>
      <c r="G87" s="185"/>
      <c r="H87" s="185"/>
      <c r="I87" s="185"/>
      <c r="J87" s="185" t="s">
        <v>189</v>
      </c>
      <c r="K87" s="185"/>
      <c r="L87" s="185"/>
      <c r="M87" s="185"/>
      <c r="N87" s="185"/>
      <c r="O87" s="185"/>
      <c r="P87" s="185"/>
      <c r="Q87" s="185"/>
      <c r="R87" s="185"/>
      <c r="S87" s="182" t="s">
        <v>256</v>
      </c>
      <c r="T87" s="182"/>
      <c r="U87" s="182" t="s">
        <v>258</v>
      </c>
      <c r="V87" s="182"/>
      <c r="W87" s="182" t="s">
        <v>259</v>
      </c>
      <c r="X87" s="182"/>
      <c r="Y87" s="182" t="s">
        <v>257</v>
      </c>
      <c r="Z87" s="182"/>
    </row>
    <row r="88" spans="1:26" x14ac:dyDescent="0.3">
      <c r="A88" s="185"/>
      <c r="B88" s="185"/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2"/>
      <c r="T88" s="182"/>
      <c r="U88" s="182"/>
      <c r="V88" s="182"/>
      <c r="W88" s="182"/>
      <c r="X88" s="182"/>
      <c r="Y88" s="182"/>
      <c r="Z88" s="182"/>
    </row>
    <row r="89" spans="1:26" ht="16.5" customHeight="1" x14ac:dyDescent="0.3">
      <c r="A89" s="116">
        <v>1</v>
      </c>
      <c r="B89" s="115">
        <f>VLOOKUP(Lehensbogen!H3,Parameter!A:F,6,FALSE)</f>
        <v>2</v>
      </c>
      <c r="C89" s="175" t="str">
        <f>IFERROR(VLOOKUP($Z$16&amp;$B89,Produktion!$A:$F,2,FALSE),"")</f>
        <v>Floßwirtschaft</v>
      </c>
      <c r="D89" s="175"/>
      <c r="E89" s="175"/>
      <c r="F89" s="175"/>
      <c r="G89" s="175"/>
      <c r="H89" s="175"/>
      <c r="I89" s="175"/>
      <c r="J89" s="175" t="str">
        <f>IFERROR(VLOOKUP($Z$16&amp;$B89,Produktion!$A:$F,3,FALSE),"")</f>
        <v>Holz</v>
      </c>
      <c r="K89" s="175"/>
      <c r="L89" s="175"/>
      <c r="M89" s="175"/>
      <c r="N89" s="175"/>
      <c r="O89" s="175"/>
      <c r="P89" s="175"/>
      <c r="Q89" s="175"/>
      <c r="R89" s="175"/>
      <c r="S89" s="183">
        <f ca="1">IFERROR(VLOOKUP($Z$16&amp;$B89,Produktion!$A:$F,5,FALSE)+SUMIF($G$165:$J$185,$J89,$K$165:$L$185),"")</f>
        <v>4</v>
      </c>
      <c r="T89" s="183"/>
      <c r="U89" s="183">
        <f>IFERROR(VLOOKUP($Z$16&amp;$B89,Produktion!$A:$F,6,FALSE),"")</f>
        <v>3</v>
      </c>
      <c r="V89" s="183"/>
      <c r="W89" s="184">
        <v>3</v>
      </c>
      <c r="X89" s="184"/>
      <c r="Y89" s="183">
        <f ca="1">IFERROR(S89*W89,"")</f>
        <v>12</v>
      </c>
      <c r="Z89" s="183"/>
    </row>
    <row r="90" spans="1:26" x14ac:dyDescent="0.3">
      <c r="A90" s="116">
        <v>2</v>
      </c>
      <c r="B90" s="115"/>
      <c r="C90" s="175" t="str">
        <f>IFERROR(VLOOKUP($Z$16&amp;$B90,Produktion!$A:$F,2,FALSE),"")</f>
        <v/>
      </c>
      <c r="D90" s="175"/>
      <c r="E90" s="175"/>
      <c r="F90" s="175"/>
      <c r="G90" s="175"/>
      <c r="H90" s="175"/>
      <c r="I90" s="175"/>
      <c r="J90" s="175" t="str">
        <f>IFERROR(VLOOKUP($Z$16&amp;$B90,Produktion!$A:$F,3,FALSE),"")</f>
        <v/>
      </c>
      <c r="K90" s="175"/>
      <c r="L90" s="175"/>
      <c r="M90" s="175"/>
      <c r="N90" s="175"/>
      <c r="O90" s="175"/>
      <c r="P90" s="175"/>
      <c r="Q90" s="175"/>
      <c r="R90" s="175"/>
      <c r="S90" s="183" t="str">
        <f ca="1">IFERROR(VLOOKUP($Z$16&amp;$B90,Produktion!$A:$F,5,FALSE)+SUMIF($G$165:$J$185,$J90,$K$165:$L$185),"")</f>
        <v/>
      </c>
      <c r="T90" s="183"/>
      <c r="U90" s="183" t="str">
        <f>IFERROR(VLOOKUP($Z$16&amp;$B90,Produktion!$A:$F,6,FALSE),"")</f>
        <v/>
      </c>
      <c r="V90" s="183"/>
      <c r="W90" s="184"/>
      <c r="X90" s="184"/>
      <c r="Y90" s="183" t="str">
        <f t="shared" ref="Y90:Y94" ca="1" si="0">IFERROR(S90*W90,"")</f>
        <v/>
      </c>
      <c r="Z90" s="183"/>
    </row>
    <row r="91" spans="1:26" x14ac:dyDescent="0.3">
      <c r="A91" s="116">
        <v>3</v>
      </c>
      <c r="B91" s="115"/>
      <c r="C91" s="175" t="str">
        <f>IFERROR(VLOOKUP($Z$16&amp;$B91,Produktion!$A:$F,2,FALSE),"")</f>
        <v/>
      </c>
      <c r="D91" s="175"/>
      <c r="E91" s="175"/>
      <c r="F91" s="175"/>
      <c r="G91" s="175"/>
      <c r="H91" s="175"/>
      <c r="I91" s="175"/>
      <c r="J91" s="175" t="str">
        <f>IFERROR(VLOOKUP($Z$16&amp;$B91,Produktion!$A:$F,3,FALSE),"")</f>
        <v/>
      </c>
      <c r="K91" s="175"/>
      <c r="L91" s="175"/>
      <c r="M91" s="175"/>
      <c r="N91" s="175"/>
      <c r="O91" s="175"/>
      <c r="P91" s="175"/>
      <c r="Q91" s="175"/>
      <c r="R91" s="175"/>
      <c r="S91" s="183" t="str">
        <f ca="1">IFERROR(VLOOKUP($Z$16&amp;$B91,Produktion!$A:$F,5,FALSE)+SUMIF($G$165:$J$185,$J91,$K$165:$L$185),"")</f>
        <v/>
      </c>
      <c r="T91" s="183"/>
      <c r="U91" s="183" t="str">
        <f>IFERROR(VLOOKUP($Z$16&amp;$B91,Produktion!$A:$F,6,FALSE),"")</f>
        <v/>
      </c>
      <c r="V91" s="183"/>
      <c r="W91" s="184"/>
      <c r="X91" s="184"/>
      <c r="Y91" s="183" t="str">
        <f t="shared" ca="1" si="0"/>
        <v/>
      </c>
      <c r="Z91" s="183"/>
    </row>
    <row r="92" spans="1:26" x14ac:dyDescent="0.3">
      <c r="A92" s="116">
        <v>4</v>
      </c>
      <c r="B92" s="115"/>
      <c r="C92" s="175" t="str">
        <f>IFERROR(VLOOKUP($Z$16&amp;$B92,Produktion!$A:$F,2,FALSE),"")</f>
        <v/>
      </c>
      <c r="D92" s="175"/>
      <c r="E92" s="175"/>
      <c r="F92" s="175"/>
      <c r="G92" s="175"/>
      <c r="H92" s="175"/>
      <c r="I92" s="175"/>
      <c r="J92" s="175" t="str">
        <f>IFERROR(VLOOKUP($Z$16&amp;$B92,Produktion!$A:$F,3,FALSE),"")</f>
        <v/>
      </c>
      <c r="K92" s="175"/>
      <c r="L92" s="175"/>
      <c r="M92" s="175"/>
      <c r="N92" s="175"/>
      <c r="O92" s="175"/>
      <c r="P92" s="175"/>
      <c r="Q92" s="175"/>
      <c r="R92" s="175"/>
      <c r="S92" s="183" t="str">
        <f ca="1">IFERROR(VLOOKUP($Z$16&amp;$B92,Produktion!$A:$F,5,FALSE)+SUMIF($G$165:$J$185,$J92,$K$165:$L$185),"")</f>
        <v/>
      </c>
      <c r="T92" s="183"/>
      <c r="U92" s="183" t="str">
        <f>IFERROR(VLOOKUP($Z$16&amp;$B92,Produktion!$A:$F,6,FALSE),"")</f>
        <v/>
      </c>
      <c r="V92" s="183"/>
      <c r="W92" s="184"/>
      <c r="X92" s="184"/>
      <c r="Y92" s="183" t="str">
        <f t="shared" ca="1" si="0"/>
        <v/>
      </c>
      <c r="Z92" s="183"/>
    </row>
    <row r="93" spans="1:26" x14ac:dyDescent="0.3">
      <c r="A93" s="116">
        <v>5</v>
      </c>
      <c r="B93" s="115"/>
      <c r="C93" s="175" t="str">
        <f>IFERROR(VLOOKUP($Z$16&amp;$B93,Produktion!$A:$F,2,FALSE),"")</f>
        <v/>
      </c>
      <c r="D93" s="175"/>
      <c r="E93" s="175"/>
      <c r="F93" s="175"/>
      <c r="G93" s="175"/>
      <c r="H93" s="175"/>
      <c r="I93" s="175"/>
      <c r="J93" s="175" t="str">
        <f>IFERROR(VLOOKUP($Z$16&amp;$B93,Produktion!$A:$F,3,FALSE),"")</f>
        <v/>
      </c>
      <c r="K93" s="175"/>
      <c r="L93" s="175"/>
      <c r="M93" s="175"/>
      <c r="N93" s="175"/>
      <c r="O93" s="175"/>
      <c r="P93" s="175"/>
      <c r="Q93" s="175"/>
      <c r="R93" s="175"/>
      <c r="S93" s="183" t="str">
        <f ca="1">IFERROR(VLOOKUP($Z$16&amp;$B93,Produktion!$A:$F,5,FALSE)+SUMIF($G$165:$J$185,$J93,$K$165:$L$185),"")</f>
        <v/>
      </c>
      <c r="T93" s="183"/>
      <c r="U93" s="183" t="str">
        <f>IFERROR(VLOOKUP($Z$16&amp;$B93,Produktion!$A:$F,6,FALSE),"")</f>
        <v/>
      </c>
      <c r="V93" s="183"/>
      <c r="W93" s="184"/>
      <c r="X93" s="184"/>
      <c r="Y93" s="183" t="str">
        <f t="shared" ca="1" si="0"/>
        <v/>
      </c>
      <c r="Z93" s="183"/>
    </row>
    <row r="94" spans="1:26" x14ac:dyDescent="0.3">
      <c r="A94" s="116">
        <v>6</v>
      </c>
      <c r="B94" s="115"/>
      <c r="C94" s="175" t="str">
        <f>IFERROR(VLOOKUP($Z$16&amp;$B94,Produktion!$A:$F,2,FALSE),"")</f>
        <v/>
      </c>
      <c r="D94" s="175"/>
      <c r="E94" s="175"/>
      <c r="F94" s="175"/>
      <c r="G94" s="175"/>
      <c r="H94" s="175"/>
      <c r="I94" s="175"/>
      <c r="J94" s="175" t="str">
        <f>IFERROR(VLOOKUP($Z$16&amp;$B94,Produktion!$A:$F,3,FALSE),"")</f>
        <v/>
      </c>
      <c r="K94" s="175"/>
      <c r="L94" s="175"/>
      <c r="M94" s="175"/>
      <c r="N94" s="175"/>
      <c r="O94" s="175"/>
      <c r="P94" s="175"/>
      <c r="Q94" s="175"/>
      <c r="R94" s="175"/>
      <c r="S94" s="183" t="str">
        <f ca="1">IFERROR(VLOOKUP($Z$16&amp;$B94,Produktion!$A:$F,5,FALSE)+SUMIF($G$165:$J$185,$J94,$K$165:$L$185),"")</f>
        <v/>
      </c>
      <c r="T94" s="183"/>
      <c r="U94" s="183" t="str">
        <f>IFERROR(VLOOKUP($Z$16&amp;$B94,Produktion!$A:$F,6,FALSE),"")</f>
        <v/>
      </c>
      <c r="V94" s="183"/>
      <c r="W94" s="184"/>
      <c r="X94" s="184"/>
      <c r="Y94" s="183" t="str">
        <f t="shared" ca="1" si="0"/>
        <v/>
      </c>
      <c r="Z94" s="183"/>
    </row>
    <row r="95" spans="1:26" x14ac:dyDescent="0.3">
      <c r="A95" s="112" t="s">
        <v>260</v>
      </c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pans="1:26" x14ac:dyDescent="0.3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</row>
    <row r="97" spans="1:33" x14ac:dyDescent="0.3">
      <c r="A97" s="80" t="s">
        <v>274</v>
      </c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</row>
    <row r="98" spans="1:33" ht="6" customHeight="1" x14ac:dyDescent="0.3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113"/>
      <c r="R98" s="113"/>
      <c r="S98" s="113"/>
      <c r="T98" s="113"/>
      <c r="U98" s="113"/>
      <c r="V98" s="113"/>
      <c r="W98" s="113"/>
      <c r="X98" s="113"/>
      <c r="Y98" s="113"/>
      <c r="Z98" s="113"/>
    </row>
    <row r="99" spans="1:33" x14ac:dyDescent="0.3">
      <c r="A99" s="217" t="s">
        <v>5</v>
      </c>
      <c r="B99" s="218"/>
      <c r="C99" s="218"/>
      <c r="D99" s="218"/>
      <c r="E99" s="219"/>
      <c r="F99" s="217" t="s">
        <v>189</v>
      </c>
      <c r="G99" s="218"/>
      <c r="H99" s="218"/>
      <c r="I99" s="218"/>
      <c r="J99" s="219"/>
      <c r="K99" s="223" t="s">
        <v>320</v>
      </c>
      <c r="L99" s="224"/>
      <c r="M99" s="224"/>
      <c r="N99" s="224"/>
      <c r="O99" s="224"/>
      <c r="P99" s="225"/>
      <c r="Q99" s="189" t="s">
        <v>329</v>
      </c>
      <c r="R99" s="189"/>
      <c r="S99" s="189" t="s">
        <v>256</v>
      </c>
      <c r="T99" s="189"/>
      <c r="U99" s="189" t="s">
        <v>258</v>
      </c>
      <c r="V99" s="189"/>
      <c r="W99" s="189" t="s">
        <v>259</v>
      </c>
      <c r="X99" s="189"/>
      <c r="Y99" s="189" t="s">
        <v>257</v>
      </c>
      <c r="Z99" s="189"/>
    </row>
    <row r="100" spans="1:33" x14ac:dyDescent="0.3">
      <c r="A100" s="220"/>
      <c r="B100" s="221"/>
      <c r="C100" s="221"/>
      <c r="D100" s="221"/>
      <c r="E100" s="222"/>
      <c r="F100" s="220"/>
      <c r="G100" s="221"/>
      <c r="H100" s="221"/>
      <c r="I100" s="221"/>
      <c r="J100" s="222"/>
      <c r="K100" s="223" t="s">
        <v>326</v>
      </c>
      <c r="L100" s="225"/>
      <c r="M100" s="54" t="s">
        <v>325</v>
      </c>
      <c r="N100" s="223" t="s">
        <v>328</v>
      </c>
      <c r="O100" s="225"/>
      <c r="P100" s="54" t="s">
        <v>327</v>
      </c>
      <c r="Q100" s="189"/>
      <c r="R100" s="189"/>
      <c r="S100" s="189"/>
      <c r="T100" s="189"/>
      <c r="U100" s="189"/>
      <c r="V100" s="189"/>
      <c r="W100" s="189"/>
      <c r="X100" s="189"/>
      <c r="Y100" s="189"/>
      <c r="Z100" s="189"/>
    </row>
    <row r="101" spans="1:33" x14ac:dyDescent="0.3">
      <c r="A101" s="206"/>
      <c r="B101" s="206"/>
      <c r="C101" s="206"/>
      <c r="D101" s="206"/>
      <c r="E101" s="206"/>
      <c r="F101" s="205" t="str">
        <f>IFERROR(VLOOKUP($A101,Handelwaren!$B:$K,2,FALSE),"")</f>
        <v/>
      </c>
      <c r="G101" s="205"/>
      <c r="H101" s="205"/>
      <c r="I101" s="205"/>
      <c r="J101" s="205"/>
      <c r="K101" s="203" t="str">
        <f>IFERROR(VLOOKUP($A101,Handelwaren!$B:$K,7,FALSE),"")</f>
        <v/>
      </c>
      <c r="L101" s="204"/>
      <c r="M101" s="65" t="str">
        <f>IFERROR(VLOOKUP($A101,Handelwaren!$B:$K,6,FALSE),"")</f>
        <v/>
      </c>
      <c r="N101" s="203" t="str">
        <f>IFERROR(VLOOKUP($A101,Handelwaren!$B:$K,9,FALSE),"")</f>
        <v/>
      </c>
      <c r="O101" s="204"/>
      <c r="P101" s="65" t="str">
        <f>IFERROR(VLOOKUP($A101,Handelwaren!$B:$K,8,FALSE),"")</f>
        <v/>
      </c>
      <c r="Q101" s="205" t="str">
        <f>IFERROR(VLOOKUP($A101,Handelwaren!$B:$K,10,FALSE),"")</f>
        <v/>
      </c>
      <c r="R101" s="205"/>
      <c r="S101" s="191" t="str">
        <f>IFERROR(VLOOKUP($A101,Handelwaren!$B:$K,4,FALSE),"")</f>
        <v/>
      </c>
      <c r="T101" s="191"/>
      <c r="U101" s="191" t="str">
        <f>IFERROR(VLOOKUP($A101,Handelwaren!$B:$K,5,FALSE),"")</f>
        <v/>
      </c>
      <c r="V101" s="191"/>
      <c r="W101" s="190"/>
      <c r="X101" s="190"/>
      <c r="Y101" s="183" t="str">
        <f>IFERROR(S101*W101,"")</f>
        <v/>
      </c>
      <c r="Z101" s="183"/>
    </row>
    <row r="102" spans="1:33" x14ac:dyDescent="0.3">
      <c r="A102" s="206"/>
      <c r="B102" s="206"/>
      <c r="C102" s="206"/>
      <c r="D102" s="206"/>
      <c r="E102" s="206"/>
      <c r="F102" s="205" t="str">
        <f>IFERROR(VLOOKUP($A102,Handelwaren!$B:$K,2,FALSE),"")</f>
        <v/>
      </c>
      <c r="G102" s="205"/>
      <c r="H102" s="205"/>
      <c r="I102" s="205"/>
      <c r="J102" s="205"/>
      <c r="K102" s="203" t="str">
        <f>IFERROR(VLOOKUP($A102,Handelwaren!$B:$K,7,FALSE),"")</f>
        <v/>
      </c>
      <c r="L102" s="204"/>
      <c r="M102" s="65" t="str">
        <f>IFERROR(VLOOKUP($A102,Handelwaren!$B:$K,6,FALSE),"")</f>
        <v/>
      </c>
      <c r="N102" s="203" t="str">
        <f>IFERROR(VLOOKUP($A102,Handelwaren!$B:$K,9,FALSE),"")</f>
        <v/>
      </c>
      <c r="O102" s="204"/>
      <c r="P102" s="65" t="str">
        <f>IFERROR(VLOOKUP($A102,Handelwaren!$B:$K,8,FALSE),"")</f>
        <v/>
      </c>
      <c r="Q102" s="205" t="str">
        <f>IFERROR(VLOOKUP($A102,Handelwaren!$B:$K,10,FALSE),"")</f>
        <v/>
      </c>
      <c r="R102" s="205"/>
      <c r="S102" s="191" t="str">
        <f>IFERROR(VLOOKUP($A102,Handelwaren!$B:$K,4,FALSE),"")</f>
        <v/>
      </c>
      <c r="T102" s="191"/>
      <c r="U102" s="191" t="str">
        <f>IFERROR(VLOOKUP($A102,Handelwaren!$B:$K,5,FALSE),"")</f>
        <v/>
      </c>
      <c r="V102" s="191"/>
      <c r="W102" s="190"/>
      <c r="X102" s="190"/>
      <c r="Y102" s="183" t="str">
        <f t="shared" ref="Y102:Y120" si="1">IFERROR(S102*W102,"")</f>
        <v/>
      </c>
      <c r="Z102" s="183"/>
    </row>
    <row r="103" spans="1:33" x14ac:dyDescent="0.3">
      <c r="A103" s="206"/>
      <c r="B103" s="206"/>
      <c r="C103" s="206"/>
      <c r="D103" s="206"/>
      <c r="E103" s="206"/>
      <c r="F103" s="205" t="str">
        <f>IFERROR(VLOOKUP($A103,Handelwaren!$B:$K,2,FALSE),"")</f>
        <v/>
      </c>
      <c r="G103" s="205"/>
      <c r="H103" s="205"/>
      <c r="I103" s="205"/>
      <c r="J103" s="205"/>
      <c r="K103" s="203" t="str">
        <f>IFERROR(VLOOKUP($A103,Handelwaren!$B:$K,7,FALSE),"")</f>
        <v/>
      </c>
      <c r="L103" s="204"/>
      <c r="M103" s="65" t="str">
        <f>IFERROR(VLOOKUP($A103,Handelwaren!$B:$K,6,FALSE),"")</f>
        <v/>
      </c>
      <c r="N103" s="203" t="str">
        <f>IFERROR(VLOOKUP($A103,Handelwaren!$B:$K,9,FALSE),"")</f>
        <v/>
      </c>
      <c r="O103" s="204"/>
      <c r="P103" s="65" t="str">
        <f>IFERROR(VLOOKUP($A103,Handelwaren!$B:$K,8,FALSE),"")</f>
        <v/>
      </c>
      <c r="Q103" s="205" t="str">
        <f>IFERROR(VLOOKUP($A103,Handelwaren!$B:$K,10,FALSE),"")</f>
        <v/>
      </c>
      <c r="R103" s="205"/>
      <c r="S103" s="191" t="str">
        <f>IFERROR(VLOOKUP($A103,Handelwaren!$B:$K,4,FALSE),"")</f>
        <v/>
      </c>
      <c r="T103" s="191"/>
      <c r="U103" s="191" t="str">
        <f>IFERROR(VLOOKUP($A103,Handelwaren!$B:$K,5,FALSE),"")</f>
        <v/>
      </c>
      <c r="V103" s="191"/>
      <c r="W103" s="190"/>
      <c r="X103" s="190"/>
      <c r="Y103" s="183" t="str">
        <f t="shared" si="1"/>
        <v/>
      </c>
      <c r="Z103" s="183"/>
    </row>
    <row r="104" spans="1:33" x14ac:dyDescent="0.3">
      <c r="A104" s="206"/>
      <c r="B104" s="206"/>
      <c r="C104" s="206"/>
      <c r="D104" s="206"/>
      <c r="E104" s="206"/>
      <c r="F104" s="205" t="str">
        <f>IFERROR(VLOOKUP($A104,Handelwaren!$B:$K,2,FALSE),"")</f>
        <v/>
      </c>
      <c r="G104" s="205"/>
      <c r="H104" s="205"/>
      <c r="I104" s="205"/>
      <c r="J104" s="205"/>
      <c r="K104" s="203" t="str">
        <f>IFERROR(VLOOKUP($A104,Handelwaren!$B:$K,7,FALSE),"")</f>
        <v/>
      </c>
      <c r="L104" s="204"/>
      <c r="M104" s="65" t="str">
        <f>IFERROR(VLOOKUP($A104,Handelwaren!$B:$K,6,FALSE),"")</f>
        <v/>
      </c>
      <c r="N104" s="203" t="str">
        <f>IFERROR(VLOOKUP($A104,Handelwaren!$B:$K,9,FALSE),"")</f>
        <v/>
      </c>
      <c r="O104" s="204"/>
      <c r="P104" s="65" t="str">
        <f>IFERROR(VLOOKUP($A104,Handelwaren!$B:$K,8,FALSE),"")</f>
        <v/>
      </c>
      <c r="Q104" s="205" t="str">
        <f>IFERROR(VLOOKUP($A104,Handelwaren!$B:$K,10,FALSE),"")</f>
        <v/>
      </c>
      <c r="R104" s="205"/>
      <c r="S104" s="191" t="str">
        <f>IFERROR(VLOOKUP($A104,Handelwaren!$B:$K,4,FALSE),"")</f>
        <v/>
      </c>
      <c r="T104" s="191"/>
      <c r="U104" s="191" t="str">
        <f>IFERROR(VLOOKUP($A104,Handelwaren!$B:$K,5,FALSE),"")</f>
        <v/>
      </c>
      <c r="V104" s="191"/>
      <c r="W104" s="190"/>
      <c r="X104" s="190"/>
      <c r="Y104" s="183" t="str">
        <f t="shared" si="1"/>
        <v/>
      </c>
      <c r="Z104" s="183"/>
      <c r="AD104" s="55" t="s">
        <v>338</v>
      </c>
    </row>
    <row r="105" spans="1:33" x14ac:dyDescent="0.3">
      <c r="A105" s="206"/>
      <c r="B105" s="206"/>
      <c r="C105" s="206"/>
      <c r="D105" s="206"/>
      <c r="E105" s="206"/>
      <c r="F105" s="205" t="str">
        <f>IFERROR(VLOOKUP($A105,Handelwaren!$B:$K,2,FALSE),"")</f>
        <v/>
      </c>
      <c r="G105" s="205"/>
      <c r="H105" s="205"/>
      <c r="I105" s="205"/>
      <c r="J105" s="205"/>
      <c r="K105" s="203" t="str">
        <f>IFERROR(VLOOKUP($A105,Handelwaren!$B:$K,7,FALSE),"")</f>
        <v/>
      </c>
      <c r="L105" s="204"/>
      <c r="M105" s="65" t="str">
        <f>IFERROR(VLOOKUP($A105,Handelwaren!$B:$K,6,FALSE),"")</f>
        <v/>
      </c>
      <c r="N105" s="203" t="str">
        <f>IFERROR(VLOOKUP($A105,Handelwaren!$B:$K,9,FALSE),"")</f>
        <v/>
      </c>
      <c r="O105" s="204"/>
      <c r="P105" s="65" t="str">
        <f>IFERROR(VLOOKUP($A105,Handelwaren!$B:$K,8,FALSE),"")</f>
        <v/>
      </c>
      <c r="Q105" s="205" t="str">
        <f>IFERROR(VLOOKUP($A105,Handelwaren!$B:$K,10,FALSE),"")</f>
        <v/>
      </c>
      <c r="R105" s="205"/>
      <c r="S105" s="191" t="str">
        <f>IFERROR(VLOOKUP($A105,Handelwaren!$B:$K,4,FALSE),"")</f>
        <v/>
      </c>
      <c r="T105" s="191"/>
      <c r="U105" s="191" t="str">
        <f>IFERROR(VLOOKUP($A105,Handelwaren!$B:$K,5,FALSE),"")</f>
        <v/>
      </c>
      <c r="V105" s="191"/>
      <c r="W105" s="190"/>
      <c r="X105" s="190"/>
      <c r="Y105" s="183" t="str">
        <f t="shared" si="1"/>
        <v/>
      </c>
      <c r="Z105" s="183"/>
      <c r="AD105" s="232" t="s">
        <v>210</v>
      </c>
      <c r="AE105" s="232"/>
      <c r="AF105" s="232"/>
      <c r="AG105">
        <f ca="1">SUMIF($K$101:$L$120,$AD105,$M$101:$M$120)+SUMIF($N$101:$O$120,$AD105,$P$101:$P$120)</f>
        <v>0</v>
      </c>
    </row>
    <row r="106" spans="1:33" x14ac:dyDescent="0.3">
      <c r="A106" s="206"/>
      <c r="B106" s="206"/>
      <c r="C106" s="206"/>
      <c r="D106" s="206"/>
      <c r="E106" s="206"/>
      <c r="F106" s="205" t="str">
        <f>IFERROR(VLOOKUP($A106,Handelwaren!$B:$K,2,FALSE),"")</f>
        <v/>
      </c>
      <c r="G106" s="205"/>
      <c r="H106" s="205"/>
      <c r="I106" s="205"/>
      <c r="J106" s="205"/>
      <c r="K106" s="203" t="str">
        <f>IFERROR(VLOOKUP($A106,Handelwaren!$B:$K,7,FALSE),"")</f>
        <v/>
      </c>
      <c r="L106" s="204"/>
      <c r="M106" s="65" t="str">
        <f>IFERROR(VLOOKUP($A106,Handelwaren!$B:$K,6,FALSE),"")</f>
        <v/>
      </c>
      <c r="N106" s="203" t="str">
        <f>IFERROR(VLOOKUP($A106,Handelwaren!$B:$K,9,FALSE),"")</f>
        <v/>
      </c>
      <c r="O106" s="204"/>
      <c r="P106" s="65" t="str">
        <f>IFERROR(VLOOKUP($A106,Handelwaren!$B:$K,8,FALSE),"")</f>
        <v/>
      </c>
      <c r="Q106" s="205" t="str">
        <f>IFERROR(VLOOKUP($A106,Handelwaren!$B:$K,10,FALSE),"")</f>
        <v/>
      </c>
      <c r="R106" s="205"/>
      <c r="S106" s="191" t="str">
        <f>IFERROR(VLOOKUP($A106,Handelwaren!$B:$K,4,FALSE),"")</f>
        <v/>
      </c>
      <c r="T106" s="191"/>
      <c r="U106" s="191" t="str">
        <f>IFERROR(VLOOKUP($A106,Handelwaren!$B:$K,5,FALSE),"")</f>
        <v/>
      </c>
      <c r="V106" s="191"/>
      <c r="W106" s="190"/>
      <c r="X106" s="190"/>
      <c r="Y106" s="183" t="str">
        <f t="shared" si="1"/>
        <v/>
      </c>
      <c r="Z106" s="183"/>
      <c r="AD106" s="232" t="s">
        <v>223</v>
      </c>
      <c r="AE106" s="232"/>
      <c r="AF106" s="232"/>
      <c r="AG106">
        <f t="shared" ref="AG106:AG115" ca="1" si="2">SUMIF($K$101:$L$120,$AD106,$M$101:$M$120)+SUMIF($N$101:$O$120,$AD106,$P$101:$P$120)</f>
        <v>0</v>
      </c>
    </row>
    <row r="107" spans="1:33" x14ac:dyDescent="0.3">
      <c r="A107" s="206"/>
      <c r="B107" s="206"/>
      <c r="C107" s="206"/>
      <c r="D107" s="206"/>
      <c r="E107" s="206"/>
      <c r="F107" s="205" t="str">
        <f>IFERROR(VLOOKUP($A107,Handelwaren!$B:$K,2,FALSE),"")</f>
        <v/>
      </c>
      <c r="G107" s="205"/>
      <c r="H107" s="205"/>
      <c r="I107" s="205"/>
      <c r="J107" s="205"/>
      <c r="K107" s="203" t="str">
        <f>IFERROR(VLOOKUP($A107,Handelwaren!$B:$K,7,FALSE),"")</f>
        <v/>
      </c>
      <c r="L107" s="204"/>
      <c r="M107" s="65" t="str">
        <f>IFERROR(VLOOKUP($A107,Handelwaren!$B:$K,6,FALSE),"")</f>
        <v/>
      </c>
      <c r="N107" s="203" t="str">
        <f>IFERROR(VLOOKUP($A107,Handelwaren!$B:$K,9,FALSE),"")</f>
        <v/>
      </c>
      <c r="O107" s="204"/>
      <c r="P107" s="65" t="str">
        <f>IFERROR(VLOOKUP($A107,Handelwaren!$B:$K,8,FALSE),"")</f>
        <v/>
      </c>
      <c r="Q107" s="205" t="str">
        <f>IFERROR(VLOOKUP($A107,Handelwaren!$B:$K,10,FALSE),"")</f>
        <v/>
      </c>
      <c r="R107" s="205"/>
      <c r="S107" s="191" t="str">
        <f>IFERROR(VLOOKUP($A107,Handelwaren!$B:$K,4,FALSE),"")</f>
        <v/>
      </c>
      <c r="T107" s="191"/>
      <c r="U107" s="191" t="str">
        <f>IFERROR(VLOOKUP($A107,Handelwaren!$B:$K,5,FALSE),"")</f>
        <v/>
      </c>
      <c r="V107" s="191"/>
      <c r="W107" s="190"/>
      <c r="X107" s="190"/>
      <c r="Y107" s="183" t="str">
        <f t="shared" ref="Y107:Y118" si="3">IFERROR(S107*W107,"")</f>
        <v/>
      </c>
      <c r="Z107" s="183"/>
      <c r="AD107" s="232" t="s">
        <v>270</v>
      </c>
      <c r="AE107" s="232"/>
      <c r="AF107" s="232"/>
      <c r="AG107">
        <f t="shared" ca="1" si="2"/>
        <v>0</v>
      </c>
    </row>
    <row r="108" spans="1:33" x14ac:dyDescent="0.3">
      <c r="A108" s="206"/>
      <c r="B108" s="206"/>
      <c r="C108" s="206"/>
      <c r="D108" s="206"/>
      <c r="E108" s="206"/>
      <c r="F108" s="205" t="str">
        <f>IFERROR(VLOOKUP($A108,Handelwaren!$B:$K,2,FALSE),"")</f>
        <v/>
      </c>
      <c r="G108" s="205"/>
      <c r="H108" s="205"/>
      <c r="I108" s="205"/>
      <c r="J108" s="205"/>
      <c r="K108" s="203" t="str">
        <f>IFERROR(VLOOKUP($A108,Handelwaren!$B:$K,7,FALSE),"")</f>
        <v/>
      </c>
      <c r="L108" s="204"/>
      <c r="M108" s="65" t="str">
        <f>IFERROR(VLOOKUP($A108,Handelwaren!$B:$K,6,FALSE),"")</f>
        <v/>
      </c>
      <c r="N108" s="203" t="str">
        <f>IFERROR(VLOOKUP($A108,Handelwaren!$B:$K,9,FALSE),"")</f>
        <v/>
      </c>
      <c r="O108" s="204"/>
      <c r="P108" s="65" t="str">
        <f>IFERROR(VLOOKUP($A108,Handelwaren!$B:$K,8,FALSE),"")</f>
        <v/>
      </c>
      <c r="Q108" s="205" t="str">
        <f>IFERROR(VLOOKUP($A108,Handelwaren!$B:$K,10,FALSE),"")</f>
        <v/>
      </c>
      <c r="R108" s="205"/>
      <c r="S108" s="191" t="str">
        <f>IFERROR(VLOOKUP($A108,Handelwaren!$B:$K,4,FALSE),"")</f>
        <v/>
      </c>
      <c r="T108" s="191"/>
      <c r="U108" s="191" t="str">
        <f>IFERROR(VLOOKUP($A108,Handelwaren!$B:$K,5,FALSE),"")</f>
        <v/>
      </c>
      <c r="V108" s="191"/>
      <c r="W108" s="190"/>
      <c r="X108" s="190"/>
      <c r="Y108" s="183" t="str">
        <f t="shared" si="3"/>
        <v/>
      </c>
      <c r="Z108" s="183"/>
      <c r="AD108" s="232" t="s">
        <v>321</v>
      </c>
      <c r="AE108" s="232"/>
      <c r="AF108" s="232"/>
      <c r="AG108">
        <f t="shared" ca="1" si="2"/>
        <v>0</v>
      </c>
    </row>
    <row r="109" spans="1:33" x14ac:dyDescent="0.3">
      <c r="A109" s="206"/>
      <c r="B109" s="206"/>
      <c r="C109" s="206"/>
      <c r="D109" s="206"/>
      <c r="E109" s="206"/>
      <c r="F109" s="205" t="str">
        <f>IFERROR(VLOOKUP($A109,Handelwaren!$B:$K,2,FALSE),"")</f>
        <v/>
      </c>
      <c r="G109" s="205"/>
      <c r="H109" s="205"/>
      <c r="I109" s="205"/>
      <c r="J109" s="205"/>
      <c r="K109" s="203" t="str">
        <f>IFERROR(VLOOKUP($A109,Handelwaren!$B:$K,7,FALSE),"")</f>
        <v/>
      </c>
      <c r="L109" s="204"/>
      <c r="M109" s="65" t="str">
        <f>IFERROR(VLOOKUP($A109,Handelwaren!$B:$K,6,FALSE),"")</f>
        <v/>
      </c>
      <c r="N109" s="203" t="str">
        <f>IFERROR(VLOOKUP($A109,Handelwaren!$B:$K,9,FALSE),"")</f>
        <v/>
      </c>
      <c r="O109" s="204"/>
      <c r="P109" s="65" t="str">
        <f>IFERROR(VLOOKUP($A109,Handelwaren!$B:$K,8,FALSE),"")</f>
        <v/>
      </c>
      <c r="Q109" s="205" t="str">
        <f>IFERROR(VLOOKUP($A109,Handelwaren!$B:$K,10,FALSE),"")</f>
        <v/>
      </c>
      <c r="R109" s="205"/>
      <c r="S109" s="191" t="str">
        <f>IFERROR(VLOOKUP($A109,Handelwaren!$B:$K,4,FALSE),"")</f>
        <v/>
      </c>
      <c r="T109" s="191"/>
      <c r="U109" s="191" t="str">
        <f>IFERROR(VLOOKUP($A109,Handelwaren!$B:$K,5,FALSE),"")</f>
        <v/>
      </c>
      <c r="V109" s="191"/>
      <c r="W109" s="190"/>
      <c r="X109" s="190"/>
      <c r="Y109" s="183" t="str">
        <f t="shared" si="3"/>
        <v/>
      </c>
      <c r="Z109" s="183"/>
      <c r="AD109" s="232" t="s">
        <v>255</v>
      </c>
      <c r="AE109" s="232"/>
      <c r="AF109" s="232"/>
      <c r="AG109">
        <f t="shared" ca="1" si="2"/>
        <v>0</v>
      </c>
    </row>
    <row r="110" spans="1:33" x14ac:dyDescent="0.3">
      <c r="A110" s="206"/>
      <c r="B110" s="206"/>
      <c r="C110" s="206"/>
      <c r="D110" s="206"/>
      <c r="E110" s="206"/>
      <c r="F110" s="205" t="str">
        <f>IFERROR(VLOOKUP($A110,Handelwaren!$B:$K,2,FALSE),"")</f>
        <v/>
      </c>
      <c r="G110" s="205"/>
      <c r="H110" s="205"/>
      <c r="I110" s="205"/>
      <c r="J110" s="205"/>
      <c r="K110" s="203" t="str">
        <f>IFERROR(VLOOKUP($A110,Handelwaren!$B:$K,7,FALSE),"")</f>
        <v/>
      </c>
      <c r="L110" s="204"/>
      <c r="M110" s="65" t="str">
        <f>IFERROR(VLOOKUP($A110,Handelwaren!$B:$K,6,FALSE),"")</f>
        <v/>
      </c>
      <c r="N110" s="203" t="str">
        <f>IFERROR(VLOOKUP($A110,Handelwaren!$B:$K,9,FALSE),"")</f>
        <v/>
      </c>
      <c r="O110" s="204"/>
      <c r="P110" s="65" t="str">
        <f>IFERROR(VLOOKUP($A110,Handelwaren!$B:$K,8,FALSE),"")</f>
        <v/>
      </c>
      <c r="Q110" s="205" t="str">
        <f>IFERROR(VLOOKUP($A110,Handelwaren!$B:$K,10,FALSE),"")</f>
        <v/>
      </c>
      <c r="R110" s="205"/>
      <c r="S110" s="191" t="str">
        <f>IFERROR(VLOOKUP($A110,Handelwaren!$B:$K,4,FALSE),"")</f>
        <v/>
      </c>
      <c r="T110" s="191"/>
      <c r="U110" s="191" t="str">
        <f>IFERROR(VLOOKUP($A110,Handelwaren!$B:$K,5,FALSE),"")</f>
        <v/>
      </c>
      <c r="V110" s="191"/>
      <c r="W110" s="190"/>
      <c r="X110" s="190"/>
      <c r="Y110" s="183" t="str">
        <f t="shared" si="3"/>
        <v/>
      </c>
      <c r="Z110" s="183"/>
      <c r="AD110" s="232" t="s">
        <v>201</v>
      </c>
      <c r="AE110" s="232"/>
      <c r="AF110" s="232"/>
      <c r="AG110">
        <f t="shared" ca="1" si="2"/>
        <v>0</v>
      </c>
    </row>
    <row r="111" spans="1:33" x14ac:dyDescent="0.3">
      <c r="A111" s="206"/>
      <c r="B111" s="206"/>
      <c r="C111" s="206"/>
      <c r="D111" s="206"/>
      <c r="E111" s="206"/>
      <c r="F111" s="205" t="str">
        <f>IFERROR(VLOOKUP($A111,Handelwaren!$B:$K,2,FALSE),"")</f>
        <v/>
      </c>
      <c r="G111" s="205"/>
      <c r="H111" s="205"/>
      <c r="I111" s="205"/>
      <c r="J111" s="205"/>
      <c r="K111" s="203" t="str">
        <f>IFERROR(VLOOKUP($A111,Handelwaren!$B:$K,7,FALSE),"")</f>
        <v/>
      </c>
      <c r="L111" s="204"/>
      <c r="M111" s="65" t="str">
        <f>IFERROR(VLOOKUP($A111,Handelwaren!$B:$K,6,FALSE),"")</f>
        <v/>
      </c>
      <c r="N111" s="203" t="str">
        <f>IFERROR(VLOOKUP($A111,Handelwaren!$B:$K,9,FALSE),"")</f>
        <v/>
      </c>
      <c r="O111" s="204"/>
      <c r="P111" s="65" t="str">
        <f>IFERROR(VLOOKUP($A111,Handelwaren!$B:$K,8,FALSE),"")</f>
        <v/>
      </c>
      <c r="Q111" s="205" t="str">
        <f>IFERROR(VLOOKUP($A111,Handelwaren!$B:$K,10,FALSE),"")</f>
        <v/>
      </c>
      <c r="R111" s="205"/>
      <c r="S111" s="191" t="str">
        <f>IFERROR(VLOOKUP($A111,Handelwaren!$B:$K,4,FALSE),"")</f>
        <v/>
      </c>
      <c r="T111" s="191"/>
      <c r="U111" s="191" t="str">
        <f>IFERROR(VLOOKUP($A111,Handelwaren!$B:$K,5,FALSE),"")</f>
        <v/>
      </c>
      <c r="V111" s="191"/>
      <c r="W111" s="190"/>
      <c r="X111" s="190"/>
      <c r="Y111" s="183" t="str">
        <f t="shared" si="3"/>
        <v/>
      </c>
      <c r="Z111" s="183"/>
      <c r="AD111" s="232" t="s">
        <v>197</v>
      </c>
      <c r="AE111" s="232"/>
      <c r="AF111" s="232"/>
      <c r="AG111">
        <f t="shared" ca="1" si="2"/>
        <v>0</v>
      </c>
    </row>
    <row r="112" spans="1:33" x14ac:dyDescent="0.3">
      <c r="A112" s="206"/>
      <c r="B112" s="206"/>
      <c r="C112" s="206"/>
      <c r="D112" s="206"/>
      <c r="E112" s="206"/>
      <c r="F112" s="205" t="str">
        <f>IFERROR(VLOOKUP($A112,Handelwaren!$B:$K,2,FALSE),"")</f>
        <v/>
      </c>
      <c r="G112" s="205"/>
      <c r="H112" s="205"/>
      <c r="I112" s="205"/>
      <c r="J112" s="205"/>
      <c r="K112" s="203" t="str">
        <f>IFERROR(VLOOKUP($A112,Handelwaren!$B:$K,7,FALSE),"")</f>
        <v/>
      </c>
      <c r="L112" s="204"/>
      <c r="M112" s="65" t="str">
        <f>IFERROR(VLOOKUP($A112,Handelwaren!$B:$K,6,FALSE),"")</f>
        <v/>
      </c>
      <c r="N112" s="203" t="str">
        <f>IFERROR(VLOOKUP($A112,Handelwaren!$B:$K,9,FALSE),"")</f>
        <v/>
      </c>
      <c r="O112" s="204"/>
      <c r="P112" s="65" t="str">
        <f>IFERROR(VLOOKUP($A112,Handelwaren!$B:$K,8,FALSE),"")</f>
        <v/>
      </c>
      <c r="Q112" s="205" t="str">
        <f>IFERROR(VLOOKUP($A112,Handelwaren!$B:$K,10,FALSE),"")</f>
        <v/>
      </c>
      <c r="R112" s="205"/>
      <c r="S112" s="191" t="str">
        <f>IFERROR(VLOOKUP($A112,Handelwaren!$B:$K,4,FALSE),"")</f>
        <v/>
      </c>
      <c r="T112" s="191"/>
      <c r="U112" s="191" t="str">
        <f>IFERROR(VLOOKUP($A112,Handelwaren!$B:$K,5,FALSE),"")</f>
        <v/>
      </c>
      <c r="V112" s="191"/>
      <c r="W112" s="190"/>
      <c r="X112" s="190"/>
      <c r="Y112" s="183" t="str">
        <f t="shared" si="3"/>
        <v/>
      </c>
      <c r="Z112" s="183"/>
      <c r="AD112" s="232" t="s">
        <v>221</v>
      </c>
      <c r="AE112" s="232"/>
      <c r="AF112" s="232"/>
      <c r="AG112">
        <f t="shared" ca="1" si="2"/>
        <v>0</v>
      </c>
    </row>
    <row r="113" spans="1:33" x14ac:dyDescent="0.3">
      <c r="A113" s="206"/>
      <c r="B113" s="206"/>
      <c r="C113" s="206"/>
      <c r="D113" s="206"/>
      <c r="E113" s="206"/>
      <c r="F113" s="205" t="str">
        <f>IFERROR(VLOOKUP($A113,Handelwaren!$B:$K,2,FALSE),"")</f>
        <v/>
      </c>
      <c r="G113" s="205"/>
      <c r="H113" s="205"/>
      <c r="I113" s="205"/>
      <c r="J113" s="205"/>
      <c r="K113" s="203" t="str">
        <f>IFERROR(VLOOKUP($A113,Handelwaren!$B:$K,7,FALSE),"")</f>
        <v/>
      </c>
      <c r="L113" s="204"/>
      <c r="M113" s="65" t="str">
        <f>IFERROR(VLOOKUP($A113,Handelwaren!$B:$K,6,FALSE),"")</f>
        <v/>
      </c>
      <c r="N113" s="203" t="str">
        <f>IFERROR(VLOOKUP($A113,Handelwaren!$B:$K,9,FALSE),"")</f>
        <v/>
      </c>
      <c r="O113" s="204"/>
      <c r="P113" s="65" t="str">
        <f>IFERROR(VLOOKUP($A113,Handelwaren!$B:$K,8,FALSE),"")</f>
        <v/>
      </c>
      <c r="Q113" s="205" t="str">
        <f>IFERROR(VLOOKUP($A113,Handelwaren!$B:$K,10,FALSE),"")</f>
        <v/>
      </c>
      <c r="R113" s="205"/>
      <c r="S113" s="191" t="str">
        <f>IFERROR(VLOOKUP($A113,Handelwaren!$B:$K,4,FALSE),"")</f>
        <v/>
      </c>
      <c r="T113" s="191"/>
      <c r="U113" s="191" t="str">
        <f>IFERROR(VLOOKUP($A113,Handelwaren!$B:$K,5,FALSE),"")</f>
        <v/>
      </c>
      <c r="V113" s="191"/>
      <c r="W113" s="190"/>
      <c r="X113" s="190"/>
      <c r="Y113" s="183" t="str">
        <f t="shared" si="3"/>
        <v/>
      </c>
      <c r="Z113" s="183"/>
      <c r="AD113" s="232" t="s">
        <v>207</v>
      </c>
      <c r="AE113" s="232"/>
      <c r="AF113" s="232"/>
      <c r="AG113">
        <f t="shared" ca="1" si="2"/>
        <v>0</v>
      </c>
    </row>
    <row r="114" spans="1:33" x14ac:dyDescent="0.3">
      <c r="A114" s="206"/>
      <c r="B114" s="206"/>
      <c r="C114" s="206"/>
      <c r="D114" s="206"/>
      <c r="E114" s="206"/>
      <c r="F114" s="205" t="str">
        <f>IFERROR(VLOOKUP($A114,Handelwaren!$B:$K,2,FALSE),"")</f>
        <v/>
      </c>
      <c r="G114" s="205"/>
      <c r="H114" s="205"/>
      <c r="I114" s="205"/>
      <c r="J114" s="205"/>
      <c r="K114" s="203" t="str">
        <f>IFERROR(VLOOKUP($A114,Handelwaren!$B:$K,7,FALSE),"")</f>
        <v/>
      </c>
      <c r="L114" s="204"/>
      <c r="M114" s="65" t="str">
        <f>IFERROR(VLOOKUP($A114,Handelwaren!$B:$K,6,FALSE),"")</f>
        <v/>
      </c>
      <c r="N114" s="203" t="str">
        <f>IFERROR(VLOOKUP($A114,Handelwaren!$B:$K,9,FALSE),"")</f>
        <v/>
      </c>
      <c r="O114" s="204"/>
      <c r="P114" s="65" t="str">
        <f>IFERROR(VLOOKUP($A114,Handelwaren!$B:$K,8,FALSE),"")</f>
        <v/>
      </c>
      <c r="Q114" s="205" t="str">
        <f>IFERROR(VLOOKUP($A114,Handelwaren!$B:$K,10,FALSE),"")</f>
        <v/>
      </c>
      <c r="R114" s="205"/>
      <c r="S114" s="191" t="str">
        <f>IFERROR(VLOOKUP($A114,Handelwaren!$B:$K,4,FALSE),"")</f>
        <v/>
      </c>
      <c r="T114" s="191"/>
      <c r="U114" s="191" t="str">
        <f>IFERROR(VLOOKUP($A114,Handelwaren!$B:$K,5,FALSE),"")</f>
        <v/>
      </c>
      <c r="V114" s="191"/>
      <c r="W114" s="190"/>
      <c r="X114" s="190"/>
      <c r="Y114" s="183" t="str">
        <f t="shared" si="3"/>
        <v/>
      </c>
      <c r="Z114" s="183"/>
      <c r="AD114" s="232" t="s">
        <v>277</v>
      </c>
      <c r="AE114" s="232"/>
      <c r="AF114" s="232"/>
      <c r="AG114">
        <f t="shared" ca="1" si="2"/>
        <v>0</v>
      </c>
    </row>
    <row r="115" spans="1:33" x14ac:dyDescent="0.3">
      <c r="A115" s="206"/>
      <c r="B115" s="206"/>
      <c r="C115" s="206"/>
      <c r="D115" s="206"/>
      <c r="E115" s="206"/>
      <c r="F115" s="205" t="str">
        <f>IFERROR(VLOOKUP($A115,Handelwaren!$B:$K,2,FALSE),"")</f>
        <v/>
      </c>
      <c r="G115" s="205"/>
      <c r="H115" s="205"/>
      <c r="I115" s="205"/>
      <c r="J115" s="205"/>
      <c r="K115" s="203" t="str">
        <f>IFERROR(VLOOKUP($A115,Handelwaren!$B:$K,7,FALSE),"")</f>
        <v/>
      </c>
      <c r="L115" s="204"/>
      <c r="M115" s="65" t="str">
        <f>IFERROR(VLOOKUP($A115,Handelwaren!$B:$K,6,FALSE),"")</f>
        <v/>
      </c>
      <c r="N115" s="203" t="str">
        <f>IFERROR(VLOOKUP($A115,Handelwaren!$B:$K,9,FALSE),"")</f>
        <v/>
      </c>
      <c r="O115" s="204"/>
      <c r="P115" s="65" t="str">
        <f>IFERROR(VLOOKUP($A115,Handelwaren!$B:$K,8,FALSE),"")</f>
        <v/>
      </c>
      <c r="Q115" s="205" t="str">
        <f>IFERROR(VLOOKUP($A115,Handelwaren!$B:$K,10,FALSE),"")</f>
        <v/>
      </c>
      <c r="R115" s="205"/>
      <c r="S115" s="191" t="str">
        <f>IFERROR(VLOOKUP($A115,Handelwaren!$B:$K,4,FALSE),"")</f>
        <v/>
      </c>
      <c r="T115" s="191"/>
      <c r="U115" s="191" t="str">
        <f>IFERROR(VLOOKUP($A115,Handelwaren!$B:$K,5,FALSE),"")</f>
        <v/>
      </c>
      <c r="V115" s="191"/>
      <c r="W115" s="190"/>
      <c r="X115" s="190"/>
      <c r="Y115" s="183" t="str">
        <f t="shared" si="3"/>
        <v/>
      </c>
      <c r="Z115" s="183"/>
      <c r="AD115" s="232" t="s">
        <v>203</v>
      </c>
      <c r="AE115" s="232"/>
      <c r="AF115" s="232"/>
      <c r="AG115">
        <f t="shared" ca="1" si="2"/>
        <v>0</v>
      </c>
    </row>
    <row r="116" spans="1:33" x14ac:dyDescent="0.3">
      <c r="A116" s="206"/>
      <c r="B116" s="206"/>
      <c r="C116" s="206"/>
      <c r="D116" s="206"/>
      <c r="E116" s="206"/>
      <c r="F116" s="205" t="str">
        <f>IFERROR(VLOOKUP($A116,Handelwaren!$B:$K,2,FALSE),"")</f>
        <v/>
      </c>
      <c r="G116" s="205"/>
      <c r="H116" s="205"/>
      <c r="I116" s="205"/>
      <c r="J116" s="205"/>
      <c r="K116" s="203" t="str">
        <f>IFERROR(VLOOKUP($A116,Handelwaren!$B:$K,7,FALSE),"")</f>
        <v/>
      </c>
      <c r="L116" s="204"/>
      <c r="M116" s="65" t="str">
        <f>IFERROR(VLOOKUP($A116,Handelwaren!$B:$K,6,FALSE),"")</f>
        <v/>
      </c>
      <c r="N116" s="203" t="str">
        <f>IFERROR(VLOOKUP($A116,Handelwaren!$B:$K,9,FALSE),"")</f>
        <v/>
      </c>
      <c r="O116" s="204"/>
      <c r="P116" s="65" t="str">
        <f>IFERROR(VLOOKUP($A116,Handelwaren!$B:$K,8,FALSE),"")</f>
        <v/>
      </c>
      <c r="Q116" s="205" t="str">
        <f>IFERROR(VLOOKUP($A116,Handelwaren!$B:$K,10,FALSE),"")</f>
        <v/>
      </c>
      <c r="R116" s="205"/>
      <c r="S116" s="191" t="str">
        <f>IFERROR(VLOOKUP($A116,Handelwaren!$B:$K,4,FALSE),"")</f>
        <v/>
      </c>
      <c r="T116" s="191"/>
      <c r="U116" s="191" t="str">
        <f>IFERROR(VLOOKUP($A116,Handelwaren!$B:$K,5,FALSE),"")</f>
        <v/>
      </c>
      <c r="V116" s="191"/>
      <c r="W116" s="190"/>
      <c r="X116" s="190"/>
      <c r="Y116" s="183" t="str">
        <f t="shared" si="3"/>
        <v/>
      </c>
      <c r="Z116" s="183"/>
    </row>
    <row r="117" spans="1:33" x14ac:dyDescent="0.3">
      <c r="A117" s="206"/>
      <c r="B117" s="206"/>
      <c r="C117" s="206"/>
      <c r="D117" s="206"/>
      <c r="E117" s="206"/>
      <c r="F117" s="205" t="str">
        <f>IFERROR(VLOOKUP($A117,Handelwaren!$B:$K,2,FALSE),"")</f>
        <v/>
      </c>
      <c r="G117" s="205"/>
      <c r="H117" s="205"/>
      <c r="I117" s="205"/>
      <c r="J117" s="205"/>
      <c r="K117" s="203" t="str">
        <f>IFERROR(VLOOKUP($A117,Handelwaren!$B:$K,7,FALSE),"")</f>
        <v/>
      </c>
      <c r="L117" s="204"/>
      <c r="M117" s="65" t="str">
        <f>IFERROR(VLOOKUP($A117,Handelwaren!$B:$K,6,FALSE),"")</f>
        <v/>
      </c>
      <c r="N117" s="203" t="str">
        <f>IFERROR(VLOOKUP($A117,Handelwaren!$B:$K,9,FALSE),"")</f>
        <v/>
      </c>
      <c r="O117" s="204"/>
      <c r="P117" s="65" t="str">
        <f>IFERROR(VLOOKUP($A117,Handelwaren!$B:$K,8,FALSE),"")</f>
        <v/>
      </c>
      <c r="Q117" s="205" t="str">
        <f>IFERROR(VLOOKUP($A117,Handelwaren!$B:$K,10,FALSE),"")</f>
        <v/>
      </c>
      <c r="R117" s="205"/>
      <c r="S117" s="191" t="str">
        <f>IFERROR(VLOOKUP($A117,Handelwaren!$B:$K,4,FALSE),"")</f>
        <v/>
      </c>
      <c r="T117" s="191"/>
      <c r="U117" s="191" t="str">
        <f>IFERROR(VLOOKUP($A117,Handelwaren!$B:$K,5,FALSE),"")</f>
        <v/>
      </c>
      <c r="V117" s="191"/>
      <c r="W117" s="190"/>
      <c r="X117" s="190"/>
      <c r="Y117" s="183" t="str">
        <f t="shared" si="3"/>
        <v/>
      </c>
      <c r="Z117" s="183"/>
    </row>
    <row r="118" spans="1:33" x14ac:dyDescent="0.3">
      <c r="A118" s="206"/>
      <c r="B118" s="206"/>
      <c r="C118" s="206"/>
      <c r="D118" s="206"/>
      <c r="E118" s="206"/>
      <c r="F118" s="205" t="str">
        <f>IFERROR(VLOOKUP($A118,Handelwaren!$B:$K,2,FALSE),"")</f>
        <v/>
      </c>
      <c r="G118" s="205"/>
      <c r="H118" s="205"/>
      <c r="I118" s="205"/>
      <c r="J118" s="205"/>
      <c r="K118" s="203" t="str">
        <f>IFERROR(VLOOKUP($A118,Handelwaren!$B:$K,7,FALSE),"")</f>
        <v/>
      </c>
      <c r="L118" s="204"/>
      <c r="M118" s="65" t="str">
        <f>IFERROR(VLOOKUP($A118,Handelwaren!$B:$K,6,FALSE),"")</f>
        <v/>
      </c>
      <c r="N118" s="203" t="str">
        <f>IFERROR(VLOOKUP($A118,Handelwaren!$B:$K,9,FALSE),"")</f>
        <v/>
      </c>
      <c r="O118" s="204"/>
      <c r="P118" s="65" t="str">
        <f>IFERROR(VLOOKUP($A118,Handelwaren!$B:$K,8,FALSE),"")</f>
        <v/>
      </c>
      <c r="Q118" s="205" t="str">
        <f>IFERROR(VLOOKUP($A118,Handelwaren!$B:$K,10,FALSE),"")</f>
        <v/>
      </c>
      <c r="R118" s="205"/>
      <c r="S118" s="191" t="str">
        <f>IFERROR(VLOOKUP($A118,Handelwaren!$B:$K,4,FALSE),"")</f>
        <v/>
      </c>
      <c r="T118" s="191"/>
      <c r="U118" s="191" t="str">
        <f>IFERROR(VLOOKUP($A118,Handelwaren!$B:$K,5,FALSE),"")</f>
        <v/>
      </c>
      <c r="V118" s="191"/>
      <c r="W118" s="190"/>
      <c r="X118" s="190"/>
      <c r="Y118" s="183" t="str">
        <f t="shared" si="3"/>
        <v/>
      </c>
      <c r="Z118" s="183"/>
    </row>
    <row r="119" spans="1:33" x14ac:dyDescent="0.3">
      <c r="A119" s="206"/>
      <c r="B119" s="206"/>
      <c r="C119" s="206"/>
      <c r="D119" s="206"/>
      <c r="E119" s="206"/>
      <c r="F119" s="205" t="str">
        <f>IFERROR(VLOOKUP($A119,Handelwaren!$B:$K,2,FALSE),"")</f>
        <v/>
      </c>
      <c r="G119" s="205"/>
      <c r="H119" s="205"/>
      <c r="I119" s="205"/>
      <c r="J119" s="205"/>
      <c r="K119" s="203" t="str">
        <f>IFERROR(VLOOKUP($A119,Handelwaren!$B:$K,7,FALSE),"")</f>
        <v/>
      </c>
      <c r="L119" s="204"/>
      <c r="M119" s="65" t="str">
        <f>IFERROR(VLOOKUP($A119,Handelwaren!$B:$K,6,FALSE),"")</f>
        <v/>
      </c>
      <c r="N119" s="203" t="str">
        <f>IFERROR(VLOOKUP($A119,Handelwaren!$B:$K,9,FALSE),"")</f>
        <v/>
      </c>
      <c r="O119" s="204"/>
      <c r="P119" s="65" t="str">
        <f>IFERROR(VLOOKUP($A119,Handelwaren!$B:$K,8,FALSE),"")</f>
        <v/>
      </c>
      <c r="Q119" s="205" t="str">
        <f>IFERROR(VLOOKUP($A119,Handelwaren!$B:$K,10,FALSE),"")</f>
        <v/>
      </c>
      <c r="R119" s="205"/>
      <c r="S119" s="191" t="str">
        <f>IFERROR(VLOOKUP($A119,Handelwaren!$B:$K,4,FALSE),"")</f>
        <v/>
      </c>
      <c r="T119" s="191"/>
      <c r="U119" s="191" t="str">
        <f>IFERROR(VLOOKUP($A119,Handelwaren!$B:$K,5,FALSE),"")</f>
        <v/>
      </c>
      <c r="V119" s="191"/>
      <c r="W119" s="190"/>
      <c r="X119" s="190"/>
      <c r="Y119" s="183" t="str">
        <f t="shared" si="1"/>
        <v/>
      </c>
      <c r="Z119" s="183"/>
    </row>
    <row r="120" spans="1:33" x14ac:dyDescent="0.3">
      <c r="A120" s="206"/>
      <c r="B120" s="206"/>
      <c r="C120" s="206"/>
      <c r="D120" s="206"/>
      <c r="E120" s="206"/>
      <c r="F120" s="205" t="str">
        <f>IFERROR(VLOOKUP($A120,Handelwaren!$B:$K,2,FALSE),"")</f>
        <v/>
      </c>
      <c r="G120" s="205"/>
      <c r="H120" s="205"/>
      <c r="I120" s="205"/>
      <c r="J120" s="205"/>
      <c r="K120" s="203" t="str">
        <f>IFERROR(VLOOKUP($A120,Handelwaren!$B:$K,7,FALSE),"")</f>
        <v/>
      </c>
      <c r="L120" s="204"/>
      <c r="M120" s="65" t="str">
        <f>IFERROR(VLOOKUP($A120,Handelwaren!$B:$K,6,FALSE),"")</f>
        <v/>
      </c>
      <c r="N120" s="203" t="str">
        <f>IFERROR(VLOOKUP($A120,Handelwaren!$B:$K,9,FALSE),"")</f>
        <v/>
      </c>
      <c r="O120" s="204"/>
      <c r="P120" s="65" t="str">
        <f>IFERROR(VLOOKUP($A120,Handelwaren!$B:$K,8,FALSE),"")</f>
        <v/>
      </c>
      <c r="Q120" s="205" t="str">
        <f>IFERROR(VLOOKUP($A120,Handelwaren!$B:$K,10,FALSE),"")</f>
        <v/>
      </c>
      <c r="R120" s="205"/>
      <c r="S120" s="191" t="str">
        <f>IFERROR(VLOOKUP($A120,Handelwaren!$B:$K,4,FALSE),"")</f>
        <v/>
      </c>
      <c r="T120" s="191"/>
      <c r="U120" s="191" t="str">
        <f>IFERROR(VLOOKUP($A120,Handelwaren!$B:$K,5,FALSE),"")</f>
        <v/>
      </c>
      <c r="V120" s="191"/>
      <c r="W120" s="190"/>
      <c r="X120" s="190"/>
      <c r="Y120" s="183" t="str">
        <f t="shared" si="1"/>
        <v/>
      </c>
      <c r="Z120" s="183"/>
    </row>
    <row r="121" spans="1:33" ht="17.25" thickBot="1" x14ac:dyDescent="0.35">
      <c r="A121" s="113"/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208">
        <f>SUM(Q101:R120)</f>
        <v>0</v>
      </c>
      <c r="R121" s="209"/>
      <c r="S121" s="113"/>
      <c r="T121" s="113"/>
      <c r="U121" s="113"/>
      <c r="V121" s="113"/>
      <c r="W121" s="113"/>
      <c r="X121" s="113"/>
      <c r="Y121" s="113"/>
      <c r="Z121" s="113"/>
    </row>
    <row r="122" spans="1:33" ht="17.25" thickTop="1" x14ac:dyDescent="0.3">
      <c r="A122" s="207" t="str">
        <f>IF(SUM($W$89:$X$94,W101:X120)&gt;$V$22,"Ihr habt mehr Arbeitskräfte eingesetzt, als Euch zur Verfügung stehen!",
IF(SUM($W$89:$X$94)&gt;$V$22,"Ihr habt zuviele Arbeiter bei der Rohstoffgewinnung eingesetzt.",
IF(SUM($W$101:$X$120)&gt;$V$22,"Ihr habt zuviele Arbeiter bei den Handelwaren eingesetzt.","")))</f>
        <v/>
      </c>
      <c r="B122" s="207"/>
      <c r="C122" s="207"/>
      <c r="D122" s="207"/>
      <c r="E122" s="207"/>
      <c r="F122" s="207"/>
      <c r="G122" s="207"/>
      <c r="H122" s="207"/>
      <c r="I122" s="207"/>
      <c r="J122" s="207"/>
      <c r="K122" s="207"/>
      <c r="L122" s="207"/>
      <c r="M122" s="207"/>
      <c r="N122" s="207"/>
      <c r="O122" s="207"/>
      <c r="P122" s="207"/>
      <c r="Q122" s="207"/>
      <c r="R122" s="207"/>
      <c r="S122" s="207"/>
      <c r="T122" s="207"/>
      <c r="U122" s="207"/>
      <c r="V122" s="207"/>
      <c r="W122" s="207"/>
      <c r="X122" s="207"/>
      <c r="Y122" s="207"/>
      <c r="Z122" s="207"/>
    </row>
    <row r="123" spans="1:33" x14ac:dyDescent="0.3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pans="1:33" x14ac:dyDescent="0.3">
      <c r="A124" s="80" t="s">
        <v>261</v>
      </c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</row>
    <row r="125" spans="1:33" ht="6.75" customHeight="1" x14ac:dyDescent="0.3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pans="1:33" x14ac:dyDescent="0.3">
      <c r="A126" s="199" t="s">
        <v>243</v>
      </c>
      <c r="B126" s="192" t="s">
        <v>263</v>
      </c>
      <c r="C126" s="199" t="s">
        <v>262</v>
      </c>
      <c r="D126" s="199"/>
      <c r="E126" s="199"/>
      <c r="F126" s="199"/>
      <c r="G126" s="199"/>
      <c r="H126" s="199"/>
      <c r="I126" s="199" t="s">
        <v>190</v>
      </c>
      <c r="J126" s="199"/>
      <c r="K126" s="199"/>
      <c r="L126" s="199"/>
      <c r="M126" s="199"/>
      <c r="N126" s="186" t="s">
        <v>265</v>
      </c>
      <c r="O126" s="186"/>
      <c r="P126" s="186"/>
      <c r="Q126" s="186"/>
      <c r="R126" s="186"/>
      <c r="S126" s="186"/>
      <c r="T126" s="186"/>
      <c r="U126" s="186"/>
      <c r="V126" s="186"/>
      <c r="W126" s="186"/>
      <c r="X126" s="186"/>
      <c r="Y126" s="186"/>
      <c r="Z126" s="186"/>
    </row>
    <row r="127" spans="1:33" x14ac:dyDescent="0.3">
      <c r="A127" s="199"/>
      <c r="B127" s="192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86" t="s">
        <v>393</v>
      </c>
      <c r="O127" s="186"/>
      <c r="P127" s="186"/>
      <c r="Q127" s="186"/>
      <c r="R127" s="186" t="s">
        <v>267</v>
      </c>
      <c r="S127" s="186"/>
      <c r="T127" s="186"/>
      <c r="U127" s="186" t="s">
        <v>268</v>
      </c>
      <c r="V127" s="186"/>
      <c r="W127" s="186"/>
      <c r="X127" s="186" t="s">
        <v>264</v>
      </c>
      <c r="Y127" s="186"/>
      <c r="Z127" s="186"/>
    </row>
    <row r="128" spans="1:33" x14ac:dyDescent="0.3">
      <c r="A128" s="64">
        <v>1</v>
      </c>
      <c r="B128" s="117" t="s">
        <v>266</v>
      </c>
      <c r="C128" s="200" t="str">
        <f>J89</f>
        <v>Holz</v>
      </c>
      <c r="D128" s="200"/>
      <c r="E128" s="200"/>
      <c r="F128" s="200"/>
      <c r="G128" s="200"/>
      <c r="H128" s="200"/>
      <c r="I128" s="174" t="str">
        <f>IFERROR(VLOOKUP($C128,Produktion!$C$3:$D$27,2,FALSE),"")</f>
        <v>Rohstoff</v>
      </c>
      <c r="J128" s="174"/>
      <c r="K128" s="174"/>
      <c r="L128" s="174"/>
      <c r="M128" s="174"/>
      <c r="N128" s="174">
        <v>0</v>
      </c>
      <c r="O128" s="174"/>
      <c r="P128" s="174"/>
      <c r="Q128" s="174"/>
      <c r="R128" s="187">
        <f ca="1">Y89</f>
        <v>12</v>
      </c>
      <c r="S128" s="187"/>
      <c r="T128" s="187"/>
      <c r="U128" s="187"/>
      <c r="V128" s="187"/>
      <c r="W128" s="187"/>
      <c r="X128" s="188">
        <f t="shared" ref="X128" ca="1" si="4">IFERROR(IF(B128="x",N128+R128+U128,"-"),"")</f>
        <v>12</v>
      </c>
      <c r="Y128" s="188"/>
      <c r="Z128" s="188"/>
      <c r="AB128">
        <v>1</v>
      </c>
    </row>
    <row r="129" spans="1:28" x14ac:dyDescent="0.3">
      <c r="A129" s="64">
        <v>2</v>
      </c>
      <c r="B129" s="117" t="s">
        <v>266</v>
      </c>
      <c r="C129" s="200" t="str">
        <f t="shared" ref="C129:C133" si="5">J90</f>
        <v/>
      </c>
      <c r="D129" s="200"/>
      <c r="E129" s="200"/>
      <c r="F129" s="200"/>
      <c r="G129" s="200"/>
      <c r="H129" s="200"/>
      <c r="I129" s="174" t="str">
        <f>IFERROR(VLOOKUP($C129,Produktion!$C$3:$D$27,2,FALSE),"")</f>
        <v/>
      </c>
      <c r="J129" s="174"/>
      <c r="K129" s="174"/>
      <c r="L129" s="174"/>
      <c r="M129" s="174"/>
      <c r="N129" s="174">
        <v>0</v>
      </c>
      <c r="O129" s="174"/>
      <c r="P129" s="174"/>
      <c r="Q129" s="174"/>
      <c r="R129" s="187" t="str">
        <f t="shared" ref="R129:R133" ca="1" si="6">Y90</f>
        <v/>
      </c>
      <c r="S129" s="187"/>
      <c r="T129" s="187"/>
      <c r="U129" s="187"/>
      <c r="V129" s="187"/>
      <c r="W129" s="187"/>
      <c r="X129" s="188" t="str">
        <f t="shared" ref="X129" ca="1" si="7">IFERROR(IF(B129="x",N129+R129+U129,"-"),"")</f>
        <v/>
      </c>
      <c r="Y129" s="188"/>
      <c r="Z129" s="188"/>
      <c r="AB129">
        <v>1</v>
      </c>
    </row>
    <row r="130" spans="1:28" x14ac:dyDescent="0.3">
      <c r="A130" s="64">
        <v>3</v>
      </c>
      <c r="B130" s="117"/>
      <c r="C130" s="200" t="str">
        <f t="shared" si="5"/>
        <v/>
      </c>
      <c r="D130" s="200"/>
      <c r="E130" s="200"/>
      <c r="F130" s="200"/>
      <c r="G130" s="200"/>
      <c r="H130" s="200"/>
      <c r="I130" s="174" t="str">
        <f>IFERROR(VLOOKUP($C130,Produktion!$C$3:$D$27,2,FALSE),"")</f>
        <v/>
      </c>
      <c r="J130" s="174"/>
      <c r="K130" s="174"/>
      <c r="L130" s="174"/>
      <c r="M130" s="174"/>
      <c r="N130" s="174" t="str">
        <f t="shared" ref="N130:N133" ca="1" si="8">Y91</f>
        <v/>
      </c>
      <c r="O130" s="174"/>
      <c r="P130" s="174"/>
      <c r="Q130" s="174"/>
      <c r="R130" s="187" t="str">
        <f t="shared" ca="1" si="6"/>
        <v/>
      </c>
      <c r="S130" s="187"/>
      <c r="T130" s="187"/>
      <c r="U130" s="187"/>
      <c r="V130" s="187"/>
      <c r="W130" s="187"/>
      <c r="X130" s="188" t="str">
        <f>IFERROR(IF(B130="x",N130+R130+U130,"-"),"")</f>
        <v>-</v>
      </c>
      <c r="Y130" s="188"/>
      <c r="Z130" s="188"/>
      <c r="AB130">
        <v>1</v>
      </c>
    </row>
    <row r="131" spans="1:28" x14ac:dyDescent="0.3">
      <c r="A131" s="64">
        <v>4</v>
      </c>
      <c r="B131" s="117"/>
      <c r="C131" s="200" t="str">
        <f t="shared" si="5"/>
        <v/>
      </c>
      <c r="D131" s="200"/>
      <c r="E131" s="200"/>
      <c r="F131" s="200"/>
      <c r="G131" s="200"/>
      <c r="H131" s="200"/>
      <c r="I131" s="174" t="str">
        <f>IFERROR(VLOOKUP($C131,Produktion!$C$3:$D$27,2,FALSE),"")</f>
        <v/>
      </c>
      <c r="J131" s="174"/>
      <c r="K131" s="174"/>
      <c r="L131" s="174"/>
      <c r="M131" s="174"/>
      <c r="N131" s="174" t="str">
        <f t="shared" ca="1" si="8"/>
        <v/>
      </c>
      <c r="O131" s="174"/>
      <c r="P131" s="174"/>
      <c r="Q131" s="174"/>
      <c r="R131" s="187" t="str">
        <f t="shared" ca="1" si="6"/>
        <v/>
      </c>
      <c r="S131" s="187"/>
      <c r="T131" s="187"/>
      <c r="U131" s="187"/>
      <c r="V131" s="187"/>
      <c r="W131" s="187"/>
      <c r="X131" s="188" t="str">
        <f t="shared" ref="X131:X158" si="9">IFERROR(IF(B131="x",N131+R131+U131,"-"),"")</f>
        <v>-</v>
      </c>
      <c r="Y131" s="188"/>
      <c r="Z131" s="188"/>
      <c r="AB131">
        <v>1</v>
      </c>
    </row>
    <row r="132" spans="1:28" x14ac:dyDescent="0.3">
      <c r="A132" s="64">
        <v>5</v>
      </c>
      <c r="B132" s="117"/>
      <c r="C132" s="200" t="str">
        <f t="shared" si="5"/>
        <v/>
      </c>
      <c r="D132" s="200"/>
      <c r="E132" s="200"/>
      <c r="F132" s="200"/>
      <c r="G132" s="200"/>
      <c r="H132" s="200"/>
      <c r="I132" s="174" t="str">
        <f>IFERROR(VLOOKUP($C132,Produktion!$C$3:$D$27,2,FALSE),"")</f>
        <v/>
      </c>
      <c r="J132" s="174"/>
      <c r="K132" s="174"/>
      <c r="L132" s="174"/>
      <c r="M132" s="174"/>
      <c r="N132" s="174" t="str">
        <f t="shared" ca="1" si="8"/>
        <v/>
      </c>
      <c r="O132" s="174"/>
      <c r="P132" s="174"/>
      <c r="Q132" s="174"/>
      <c r="R132" s="187" t="str">
        <f t="shared" ca="1" si="6"/>
        <v/>
      </c>
      <c r="S132" s="187"/>
      <c r="T132" s="187"/>
      <c r="U132" s="187"/>
      <c r="V132" s="187"/>
      <c r="W132" s="187"/>
      <c r="X132" s="188" t="str">
        <f t="shared" si="9"/>
        <v>-</v>
      </c>
      <c r="Y132" s="188"/>
      <c r="Z132" s="188"/>
      <c r="AB132">
        <v>1</v>
      </c>
    </row>
    <row r="133" spans="1:28" ht="17.25" thickBot="1" x14ac:dyDescent="0.35">
      <c r="A133" s="120">
        <v>6</v>
      </c>
      <c r="B133" s="118"/>
      <c r="C133" s="201" t="str">
        <f t="shared" si="5"/>
        <v/>
      </c>
      <c r="D133" s="201"/>
      <c r="E133" s="201"/>
      <c r="F133" s="201"/>
      <c r="G133" s="201"/>
      <c r="H133" s="201"/>
      <c r="I133" s="193" t="str">
        <f>IFERROR(VLOOKUP($C133,Produktion!$C$3:$D$27,2,FALSE),"")</f>
        <v/>
      </c>
      <c r="J133" s="193"/>
      <c r="K133" s="193"/>
      <c r="L133" s="193"/>
      <c r="M133" s="193"/>
      <c r="N133" s="193" t="str">
        <f t="shared" ca="1" si="8"/>
        <v/>
      </c>
      <c r="O133" s="193"/>
      <c r="P133" s="193"/>
      <c r="Q133" s="193"/>
      <c r="R133" s="194" t="str">
        <f t="shared" ca="1" si="6"/>
        <v/>
      </c>
      <c r="S133" s="194"/>
      <c r="T133" s="194"/>
      <c r="U133" s="194"/>
      <c r="V133" s="194"/>
      <c r="W133" s="194"/>
      <c r="X133" s="195" t="str">
        <f t="shared" si="9"/>
        <v>-</v>
      </c>
      <c r="Y133" s="195"/>
      <c r="Z133" s="195"/>
      <c r="AB133">
        <v>1</v>
      </c>
    </row>
    <row r="134" spans="1:28" ht="17.25" thickTop="1" x14ac:dyDescent="0.3">
      <c r="A134" s="121">
        <v>7</v>
      </c>
      <c r="B134" s="119" t="s">
        <v>266</v>
      </c>
      <c r="C134" s="202" t="s">
        <v>286</v>
      </c>
      <c r="D134" s="202"/>
      <c r="E134" s="202"/>
      <c r="F134" s="202"/>
      <c r="G134" s="202"/>
      <c r="H134" s="202"/>
      <c r="I134" s="196" t="str">
        <f>IFERROR(VLOOKUP($C134,Lager!$A:$B,2,FALSE),"")</f>
        <v>Nahrung</v>
      </c>
      <c r="J134" s="196"/>
      <c r="K134" s="196"/>
      <c r="L134" s="196"/>
      <c r="M134" s="196"/>
      <c r="N134" s="196">
        <v>10</v>
      </c>
      <c r="O134" s="196"/>
      <c r="P134" s="196"/>
      <c r="Q134" s="196"/>
      <c r="R134" s="197"/>
      <c r="S134" s="197"/>
      <c r="T134" s="197"/>
      <c r="U134" s="197">
        <f>V33*-1</f>
        <v>-6</v>
      </c>
      <c r="V134" s="197"/>
      <c r="W134" s="197"/>
      <c r="X134" s="198">
        <f t="shared" si="9"/>
        <v>4</v>
      </c>
      <c r="Y134" s="198"/>
      <c r="Z134" s="198"/>
      <c r="AB134">
        <v>1</v>
      </c>
    </row>
    <row r="135" spans="1:28" x14ac:dyDescent="0.3">
      <c r="A135" s="64">
        <v>8</v>
      </c>
      <c r="B135" s="117" t="s">
        <v>266</v>
      </c>
      <c r="C135" s="202"/>
      <c r="D135" s="202"/>
      <c r="E135" s="202"/>
      <c r="F135" s="202"/>
      <c r="G135" s="202"/>
      <c r="H135" s="202"/>
      <c r="I135" s="174" t="str">
        <f>IFERROR(VLOOKUP($C135,Lager!$A:$B,2,FALSE),"")</f>
        <v/>
      </c>
      <c r="J135" s="174"/>
      <c r="K135" s="174"/>
      <c r="L135" s="174"/>
      <c r="M135" s="174"/>
      <c r="N135" s="174">
        <v>0</v>
      </c>
      <c r="O135" s="174"/>
      <c r="P135" s="174"/>
      <c r="Q135" s="174"/>
      <c r="R135" s="187"/>
      <c r="S135" s="187"/>
      <c r="T135" s="187"/>
      <c r="U135" s="187"/>
      <c r="V135" s="187"/>
      <c r="W135" s="187"/>
      <c r="X135" s="188">
        <f t="shared" si="9"/>
        <v>0</v>
      </c>
      <c r="Y135" s="188"/>
      <c r="Z135" s="188"/>
      <c r="AB135">
        <v>1</v>
      </c>
    </row>
    <row r="136" spans="1:28" x14ac:dyDescent="0.3">
      <c r="A136" s="64">
        <v>9</v>
      </c>
      <c r="B136" s="117"/>
      <c r="C136" s="202"/>
      <c r="D136" s="202"/>
      <c r="E136" s="202"/>
      <c r="F136" s="202"/>
      <c r="G136" s="202"/>
      <c r="H136" s="202"/>
      <c r="I136" s="174" t="str">
        <f>IFERROR(VLOOKUP($C136,Lager!$A:$B,2,FALSE),"")</f>
        <v/>
      </c>
      <c r="J136" s="174"/>
      <c r="K136" s="174"/>
      <c r="L136" s="174"/>
      <c r="M136" s="174"/>
      <c r="N136" s="174"/>
      <c r="O136" s="174"/>
      <c r="P136" s="174"/>
      <c r="Q136" s="174"/>
      <c r="R136" s="187"/>
      <c r="S136" s="187"/>
      <c r="T136" s="187"/>
      <c r="U136" s="187"/>
      <c r="V136" s="187"/>
      <c r="W136" s="187"/>
      <c r="X136" s="188" t="str">
        <f t="shared" si="9"/>
        <v>-</v>
      </c>
      <c r="Y136" s="188"/>
      <c r="Z136" s="188"/>
      <c r="AB136">
        <v>1</v>
      </c>
    </row>
    <row r="137" spans="1:28" x14ac:dyDescent="0.3">
      <c r="A137" s="64">
        <v>10</v>
      </c>
      <c r="B137" s="117"/>
      <c r="C137" s="202"/>
      <c r="D137" s="202"/>
      <c r="E137" s="202"/>
      <c r="F137" s="202"/>
      <c r="G137" s="202"/>
      <c r="H137" s="202"/>
      <c r="I137" s="174" t="str">
        <f>IFERROR(VLOOKUP($C137,Lager!$A:$B,2,FALSE),"")</f>
        <v/>
      </c>
      <c r="J137" s="174"/>
      <c r="K137" s="174"/>
      <c r="L137" s="174"/>
      <c r="M137" s="174"/>
      <c r="N137" s="174"/>
      <c r="O137" s="174"/>
      <c r="P137" s="174"/>
      <c r="Q137" s="174"/>
      <c r="R137" s="187"/>
      <c r="S137" s="187"/>
      <c r="T137" s="187"/>
      <c r="U137" s="187"/>
      <c r="V137" s="187"/>
      <c r="W137" s="187"/>
      <c r="X137" s="188" t="str">
        <f t="shared" si="9"/>
        <v>-</v>
      </c>
      <c r="Y137" s="188"/>
      <c r="Z137" s="188"/>
      <c r="AB137">
        <v>1</v>
      </c>
    </row>
    <row r="138" spans="1:28" x14ac:dyDescent="0.3">
      <c r="A138" s="64">
        <v>11</v>
      </c>
      <c r="B138" s="117"/>
      <c r="C138" s="202"/>
      <c r="D138" s="202"/>
      <c r="E138" s="202"/>
      <c r="F138" s="202"/>
      <c r="G138" s="202"/>
      <c r="H138" s="202"/>
      <c r="I138" s="174" t="str">
        <f>IFERROR(VLOOKUP($C138,Lager!$A:$B,2,FALSE),"")</f>
        <v/>
      </c>
      <c r="J138" s="174"/>
      <c r="K138" s="174"/>
      <c r="L138" s="174"/>
      <c r="M138" s="174"/>
      <c r="N138" s="174"/>
      <c r="O138" s="174"/>
      <c r="P138" s="174"/>
      <c r="Q138" s="174"/>
      <c r="R138" s="187"/>
      <c r="S138" s="187"/>
      <c r="T138" s="187"/>
      <c r="U138" s="187"/>
      <c r="V138" s="187"/>
      <c r="W138" s="187"/>
      <c r="X138" s="188" t="str">
        <f t="shared" si="9"/>
        <v>-</v>
      </c>
      <c r="Y138" s="188"/>
      <c r="Z138" s="188"/>
      <c r="AB138">
        <v>1</v>
      </c>
    </row>
    <row r="139" spans="1:28" x14ac:dyDescent="0.3">
      <c r="A139" s="64">
        <v>12</v>
      </c>
      <c r="B139" s="117"/>
      <c r="C139" s="202"/>
      <c r="D139" s="202"/>
      <c r="E139" s="202"/>
      <c r="F139" s="202"/>
      <c r="G139" s="202"/>
      <c r="H139" s="202"/>
      <c r="I139" s="174" t="str">
        <f>IFERROR(VLOOKUP($C139,Lager!$A:$B,2,FALSE),"")</f>
        <v/>
      </c>
      <c r="J139" s="174"/>
      <c r="K139" s="174"/>
      <c r="L139" s="174"/>
      <c r="M139" s="174"/>
      <c r="N139" s="174"/>
      <c r="O139" s="174"/>
      <c r="P139" s="174"/>
      <c r="Q139" s="174"/>
      <c r="R139" s="187"/>
      <c r="S139" s="187"/>
      <c r="T139" s="187"/>
      <c r="U139" s="187"/>
      <c r="V139" s="187"/>
      <c r="W139" s="187"/>
      <c r="X139" s="188" t="str">
        <f t="shared" si="9"/>
        <v>-</v>
      </c>
      <c r="Y139" s="188"/>
      <c r="Z139" s="188"/>
      <c r="AB139">
        <v>1</v>
      </c>
    </row>
    <row r="140" spans="1:28" x14ac:dyDescent="0.3">
      <c r="A140" s="64">
        <v>13</v>
      </c>
      <c r="B140" s="117"/>
      <c r="C140" s="202"/>
      <c r="D140" s="202"/>
      <c r="E140" s="202"/>
      <c r="F140" s="202"/>
      <c r="G140" s="202"/>
      <c r="H140" s="202"/>
      <c r="I140" s="174" t="str">
        <f>IFERROR(VLOOKUP($C140,Lager!$A:$B,2,FALSE),"")</f>
        <v/>
      </c>
      <c r="J140" s="174"/>
      <c r="K140" s="174"/>
      <c r="L140" s="174"/>
      <c r="M140" s="174"/>
      <c r="N140" s="174"/>
      <c r="O140" s="174"/>
      <c r="P140" s="174"/>
      <c r="Q140" s="174"/>
      <c r="R140" s="187"/>
      <c r="S140" s="187"/>
      <c r="T140" s="187"/>
      <c r="U140" s="187"/>
      <c r="V140" s="187"/>
      <c r="W140" s="187"/>
      <c r="X140" s="188" t="str">
        <f t="shared" si="9"/>
        <v>-</v>
      </c>
      <c r="Y140" s="188"/>
      <c r="Z140" s="188"/>
      <c r="AB140">
        <v>1</v>
      </c>
    </row>
    <row r="141" spans="1:28" x14ac:dyDescent="0.3">
      <c r="A141" s="64">
        <v>14</v>
      </c>
      <c r="B141" s="117"/>
      <c r="C141" s="202"/>
      <c r="D141" s="202"/>
      <c r="E141" s="202"/>
      <c r="F141" s="202"/>
      <c r="G141" s="202"/>
      <c r="H141" s="202"/>
      <c r="I141" s="174" t="str">
        <f>IFERROR(VLOOKUP($C141,Lager!$A:$B,2,FALSE),"")</f>
        <v/>
      </c>
      <c r="J141" s="174"/>
      <c r="K141" s="174"/>
      <c r="L141" s="174"/>
      <c r="M141" s="174"/>
      <c r="N141" s="174"/>
      <c r="O141" s="174"/>
      <c r="P141" s="174"/>
      <c r="Q141" s="174"/>
      <c r="R141" s="187"/>
      <c r="S141" s="187"/>
      <c r="T141" s="187"/>
      <c r="U141" s="187"/>
      <c r="V141" s="187"/>
      <c r="W141" s="187"/>
      <c r="X141" s="188" t="str">
        <f t="shared" si="9"/>
        <v>-</v>
      </c>
      <c r="Y141" s="188"/>
      <c r="Z141" s="188"/>
      <c r="AB141">
        <v>1</v>
      </c>
    </row>
    <row r="142" spans="1:28" x14ac:dyDescent="0.3">
      <c r="A142" s="64">
        <v>15</v>
      </c>
      <c r="B142" s="117"/>
      <c r="C142" s="202"/>
      <c r="D142" s="202"/>
      <c r="E142" s="202"/>
      <c r="F142" s="202"/>
      <c r="G142" s="202"/>
      <c r="H142" s="202"/>
      <c r="I142" s="174" t="str">
        <f>IFERROR(VLOOKUP($C142,Lager!$A:$B,2,FALSE),"")</f>
        <v/>
      </c>
      <c r="J142" s="174"/>
      <c r="K142" s="174"/>
      <c r="L142" s="174"/>
      <c r="M142" s="174"/>
      <c r="N142" s="174"/>
      <c r="O142" s="174"/>
      <c r="P142" s="174"/>
      <c r="Q142" s="174"/>
      <c r="R142" s="187"/>
      <c r="S142" s="187"/>
      <c r="T142" s="187"/>
      <c r="U142" s="187"/>
      <c r="V142" s="187"/>
      <c r="W142" s="187"/>
      <c r="X142" s="188" t="str">
        <f t="shared" si="9"/>
        <v>-</v>
      </c>
      <c r="Y142" s="188"/>
      <c r="Z142" s="188"/>
      <c r="AB142">
        <v>1</v>
      </c>
    </row>
    <row r="143" spans="1:28" x14ac:dyDescent="0.3">
      <c r="A143" s="64">
        <v>16</v>
      </c>
      <c r="B143" s="117"/>
      <c r="C143" s="202"/>
      <c r="D143" s="202"/>
      <c r="E143" s="202"/>
      <c r="F143" s="202"/>
      <c r="G143" s="202"/>
      <c r="H143" s="202"/>
      <c r="I143" s="174" t="str">
        <f>IFERROR(VLOOKUP($C143,Lager!$A:$B,2,FALSE),"")</f>
        <v/>
      </c>
      <c r="J143" s="174"/>
      <c r="K143" s="174"/>
      <c r="L143" s="174"/>
      <c r="M143" s="174"/>
      <c r="N143" s="174"/>
      <c r="O143" s="174"/>
      <c r="P143" s="174"/>
      <c r="Q143" s="174"/>
      <c r="R143" s="187"/>
      <c r="S143" s="187"/>
      <c r="T143" s="187"/>
      <c r="U143" s="187"/>
      <c r="V143" s="187"/>
      <c r="W143" s="187"/>
      <c r="X143" s="188" t="str">
        <f t="shared" si="9"/>
        <v>-</v>
      </c>
      <c r="Y143" s="188"/>
      <c r="Z143" s="188"/>
      <c r="AB143">
        <v>1</v>
      </c>
    </row>
    <row r="144" spans="1:28" x14ac:dyDescent="0.3">
      <c r="A144" s="64">
        <v>17</v>
      </c>
      <c r="B144" s="117"/>
      <c r="C144" s="202"/>
      <c r="D144" s="202"/>
      <c r="E144" s="202"/>
      <c r="F144" s="202"/>
      <c r="G144" s="202"/>
      <c r="H144" s="202"/>
      <c r="I144" s="174" t="str">
        <f>IFERROR(VLOOKUP($C144,Lager!$A:$B,2,FALSE),"")</f>
        <v/>
      </c>
      <c r="J144" s="174"/>
      <c r="K144" s="174"/>
      <c r="L144" s="174"/>
      <c r="M144" s="174"/>
      <c r="N144" s="174"/>
      <c r="O144" s="174"/>
      <c r="P144" s="174"/>
      <c r="Q144" s="174"/>
      <c r="R144" s="187"/>
      <c r="S144" s="187"/>
      <c r="T144" s="187"/>
      <c r="U144" s="187"/>
      <c r="V144" s="187"/>
      <c r="W144" s="187"/>
      <c r="X144" s="188" t="str">
        <f t="shared" si="9"/>
        <v>-</v>
      </c>
      <c r="Y144" s="188"/>
      <c r="Z144" s="188"/>
      <c r="AB144">
        <v>1</v>
      </c>
    </row>
    <row r="145" spans="1:28" x14ac:dyDescent="0.3">
      <c r="A145" s="64">
        <v>18</v>
      </c>
      <c r="B145" s="117"/>
      <c r="C145" s="202"/>
      <c r="D145" s="202"/>
      <c r="E145" s="202"/>
      <c r="F145" s="202"/>
      <c r="G145" s="202"/>
      <c r="H145" s="202"/>
      <c r="I145" s="174" t="str">
        <f>IFERROR(VLOOKUP($C145,Lager!$A:$B,2,FALSE),"")</f>
        <v/>
      </c>
      <c r="J145" s="174"/>
      <c r="K145" s="174"/>
      <c r="L145" s="174"/>
      <c r="M145" s="174"/>
      <c r="N145" s="174"/>
      <c r="O145" s="174"/>
      <c r="P145" s="174"/>
      <c r="Q145" s="174"/>
      <c r="R145" s="187"/>
      <c r="S145" s="187"/>
      <c r="T145" s="187"/>
      <c r="U145" s="187"/>
      <c r="V145" s="187"/>
      <c r="W145" s="187"/>
      <c r="X145" s="188" t="str">
        <f t="shared" si="9"/>
        <v>-</v>
      </c>
      <c r="Y145" s="188"/>
      <c r="Z145" s="188"/>
      <c r="AB145">
        <v>1</v>
      </c>
    </row>
    <row r="146" spans="1:28" x14ac:dyDescent="0.3">
      <c r="A146" s="64">
        <v>19</v>
      </c>
      <c r="B146" s="117"/>
      <c r="C146" s="202"/>
      <c r="D146" s="202"/>
      <c r="E146" s="202"/>
      <c r="F146" s="202"/>
      <c r="G146" s="202"/>
      <c r="H146" s="202"/>
      <c r="I146" s="174" t="str">
        <f>IFERROR(VLOOKUP($C146,Lager!$A:$B,2,FALSE),"")</f>
        <v/>
      </c>
      <c r="J146" s="174"/>
      <c r="K146" s="174"/>
      <c r="L146" s="174"/>
      <c r="M146" s="174"/>
      <c r="N146" s="174"/>
      <c r="O146" s="174"/>
      <c r="P146" s="174"/>
      <c r="Q146" s="174"/>
      <c r="R146" s="187"/>
      <c r="S146" s="187"/>
      <c r="T146" s="187"/>
      <c r="U146" s="187"/>
      <c r="V146" s="187"/>
      <c r="W146" s="187"/>
      <c r="X146" s="188" t="str">
        <f t="shared" si="9"/>
        <v>-</v>
      </c>
      <c r="Y146" s="188"/>
      <c r="Z146" s="188"/>
      <c r="AB146">
        <v>1</v>
      </c>
    </row>
    <row r="147" spans="1:28" x14ac:dyDescent="0.3">
      <c r="A147" s="64">
        <v>20</v>
      </c>
      <c r="B147" s="117"/>
      <c r="C147" s="202"/>
      <c r="D147" s="202"/>
      <c r="E147" s="202"/>
      <c r="F147" s="202"/>
      <c r="G147" s="202"/>
      <c r="H147" s="202"/>
      <c r="I147" s="174" t="str">
        <f>IFERROR(VLOOKUP($C147,Lager!$A:$B,2,FALSE),"")</f>
        <v/>
      </c>
      <c r="J147" s="174"/>
      <c r="K147" s="174"/>
      <c r="L147" s="174"/>
      <c r="M147" s="174"/>
      <c r="N147" s="174"/>
      <c r="O147" s="174"/>
      <c r="P147" s="174"/>
      <c r="Q147" s="174"/>
      <c r="R147" s="187"/>
      <c r="S147" s="187"/>
      <c r="T147" s="187"/>
      <c r="U147" s="187"/>
      <c r="V147" s="187"/>
      <c r="W147" s="187"/>
      <c r="X147" s="188" t="str">
        <f t="shared" si="9"/>
        <v>-</v>
      </c>
      <c r="Y147" s="188"/>
      <c r="Z147" s="188"/>
      <c r="AB147">
        <v>1</v>
      </c>
    </row>
    <row r="148" spans="1:28" x14ac:dyDescent="0.3">
      <c r="A148" s="64">
        <v>21</v>
      </c>
      <c r="B148" s="117"/>
      <c r="C148" s="202"/>
      <c r="D148" s="202"/>
      <c r="E148" s="202"/>
      <c r="F148" s="202"/>
      <c r="G148" s="202"/>
      <c r="H148" s="202"/>
      <c r="I148" s="174" t="str">
        <f>IFERROR(VLOOKUP($C148,Lager!$A:$B,2,FALSE),"")</f>
        <v/>
      </c>
      <c r="J148" s="174"/>
      <c r="K148" s="174"/>
      <c r="L148" s="174"/>
      <c r="M148" s="174"/>
      <c r="N148" s="174"/>
      <c r="O148" s="174"/>
      <c r="P148" s="174"/>
      <c r="Q148" s="174"/>
      <c r="R148" s="187"/>
      <c r="S148" s="187"/>
      <c r="T148" s="187"/>
      <c r="U148" s="187"/>
      <c r="V148" s="187"/>
      <c r="W148" s="187"/>
      <c r="X148" s="188" t="str">
        <f t="shared" si="9"/>
        <v>-</v>
      </c>
      <c r="Y148" s="188"/>
      <c r="Z148" s="188"/>
      <c r="AB148">
        <v>1</v>
      </c>
    </row>
    <row r="149" spans="1:28" x14ac:dyDescent="0.3">
      <c r="A149" s="64">
        <v>22</v>
      </c>
      <c r="B149" s="117"/>
      <c r="C149" s="202"/>
      <c r="D149" s="202"/>
      <c r="E149" s="202"/>
      <c r="F149" s="202"/>
      <c r="G149" s="202"/>
      <c r="H149" s="202"/>
      <c r="I149" s="174" t="str">
        <f>IFERROR(VLOOKUP($C149,Lager!$A:$B,2,FALSE),"")</f>
        <v/>
      </c>
      <c r="J149" s="174"/>
      <c r="K149" s="174"/>
      <c r="L149" s="174"/>
      <c r="M149" s="174"/>
      <c r="N149" s="174"/>
      <c r="O149" s="174"/>
      <c r="P149" s="174"/>
      <c r="Q149" s="174"/>
      <c r="R149" s="187"/>
      <c r="S149" s="187"/>
      <c r="T149" s="187"/>
      <c r="U149" s="187"/>
      <c r="V149" s="187"/>
      <c r="W149" s="187"/>
      <c r="X149" s="188" t="str">
        <f t="shared" si="9"/>
        <v>-</v>
      </c>
      <c r="Y149" s="188"/>
      <c r="Z149" s="188"/>
      <c r="AB149">
        <v>1</v>
      </c>
    </row>
    <row r="150" spans="1:28" x14ac:dyDescent="0.3">
      <c r="A150" s="64">
        <v>23</v>
      </c>
      <c r="B150" s="117"/>
      <c r="C150" s="202"/>
      <c r="D150" s="202"/>
      <c r="E150" s="202"/>
      <c r="F150" s="202"/>
      <c r="G150" s="202"/>
      <c r="H150" s="202"/>
      <c r="I150" s="174" t="str">
        <f>IFERROR(VLOOKUP($C150,Lager!$A:$B,2,FALSE),"")</f>
        <v/>
      </c>
      <c r="J150" s="174"/>
      <c r="K150" s="174"/>
      <c r="L150" s="174"/>
      <c r="M150" s="174"/>
      <c r="N150" s="174"/>
      <c r="O150" s="174"/>
      <c r="P150" s="174"/>
      <c r="Q150" s="174"/>
      <c r="R150" s="187"/>
      <c r="S150" s="187"/>
      <c r="T150" s="187"/>
      <c r="U150" s="187"/>
      <c r="V150" s="187"/>
      <c r="W150" s="187"/>
      <c r="X150" s="188" t="str">
        <f t="shared" ref="X150:X157" si="10">IFERROR(IF(B150="x",N150+R150+U150,"-"),"")</f>
        <v>-</v>
      </c>
      <c r="Y150" s="188"/>
      <c r="Z150" s="188"/>
      <c r="AB150">
        <v>1</v>
      </c>
    </row>
    <row r="151" spans="1:28" x14ac:dyDescent="0.3">
      <c r="A151" s="64">
        <v>24</v>
      </c>
      <c r="B151" s="117"/>
      <c r="C151" s="202"/>
      <c r="D151" s="202"/>
      <c r="E151" s="202"/>
      <c r="F151" s="202"/>
      <c r="G151" s="202"/>
      <c r="H151" s="202"/>
      <c r="I151" s="174" t="str">
        <f>IFERROR(VLOOKUP($C151,Lager!$A:$B,2,FALSE),"")</f>
        <v/>
      </c>
      <c r="J151" s="174"/>
      <c r="K151" s="174"/>
      <c r="L151" s="174"/>
      <c r="M151" s="174"/>
      <c r="N151" s="174"/>
      <c r="O151" s="174"/>
      <c r="P151" s="174"/>
      <c r="Q151" s="174"/>
      <c r="R151" s="187"/>
      <c r="S151" s="187"/>
      <c r="T151" s="187"/>
      <c r="U151" s="187"/>
      <c r="V151" s="187"/>
      <c r="W151" s="187"/>
      <c r="X151" s="188" t="str">
        <f t="shared" si="10"/>
        <v>-</v>
      </c>
      <c r="Y151" s="188"/>
      <c r="Z151" s="188"/>
      <c r="AB151">
        <v>1</v>
      </c>
    </row>
    <row r="152" spans="1:28" x14ac:dyDescent="0.3">
      <c r="A152" s="64">
        <v>25</v>
      </c>
      <c r="B152" s="117"/>
      <c r="C152" s="202"/>
      <c r="D152" s="202"/>
      <c r="E152" s="202"/>
      <c r="F152" s="202"/>
      <c r="G152" s="202"/>
      <c r="H152" s="202"/>
      <c r="I152" s="174" t="str">
        <f>IFERROR(VLOOKUP($C152,Lager!$A:$B,2,FALSE),"")</f>
        <v/>
      </c>
      <c r="J152" s="174"/>
      <c r="K152" s="174"/>
      <c r="L152" s="174"/>
      <c r="M152" s="174"/>
      <c r="N152" s="174"/>
      <c r="O152" s="174"/>
      <c r="P152" s="174"/>
      <c r="Q152" s="174"/>
      <c r="R152" s="187"/>
      <c r="S152" s="187"/>
      <c r="T152" s="187"/>
      <c r="U152" s="187"/>
      <c r="V152" s="187"/>
      <c r="W152" s="187"/>
      <c r="X152" s="188" t="str">
        <f t="shared" si="10"/>
        <v>-</v>
      </c>
      <c r="Y152" s="188"/>
      <c r="Z152" s="188"/>
      <c r="AB152">
        <v>1</v>
      </c>
    </row>
    <row r="153" spans="1:28" x14ac:dyDescent="0.3">
      <c r="A153" s="64">
        <v>26</v>
      </c>
      <c r="B153" s="117"/>
      <c r="C153" s="202"/>
      <c r="D153" s="202"/>
      <c r="E153" s="202"/>
      <c r="F153" s="202"/>
      <c r="G153" s="202"/>
      <c r="H153" s="202"/>
      <c r="I153" s="174" t="str">
        <f>IFERROR(VLOOKUP($C153,Lager!$A:$B,2,FALSE),"")</f>
        <v/>
      </c>
      <c r="J153" s="174"/>
      <c r="K153" s="174"/>
      <c r="L153" s="174"/>
      <c r="M153" s="174"/>
      <c r="N153" s="174"/>
      <c r="O153" s="174"/>
      <c r="P153" s="174"/>
      <c r="Q153" s="174"/>
      <c r="R153" s="187"/>
      <c r="S153" s="187"/>
      <c r="T153" s="187"/>
      <c r="U153" s="187"/>
      <c r="V153" s="187"/>
      <c r="W153" s="187"/>
      <c r="X153" s="188" t="str">
        <f t="shared" si="10"/>
        <v>-</v>
      </c>
      <c r="Y153" s="188"/>
      <c r="Z153" s="188"/>
      <c r="AB153">
        <v>1</v>
      </c>
    </row>
    <row r="154" spans="1:28" x14ac:dyDescent="0.3">
      <c r="A154" s="64">
        <v>27</v>
      </c>
      <c r="B154" s="117"/>
      <c r="C154" s="202"/>
      <c r="D154" s="202"/>
      <c r="E154" s="202"/>
      <c r="F154" s="202"/>
      <c r="G154" s="202"/>
      <c r="H154" s="202"/>
      <c r="I154" s="174" t="str">
        <f>IFERROR(VLOOKUP($C154,Lager!$A:$B,2,FALSE),"")</f>
        <v/>
      </c>
      <c r="J154" s="174"/>
      <c r="K154" s="174"/>
      <c r="L154" s="174"/>
      <c r="M154" s="174"/>
      <c r="N154" s="174"/>
      <c r="O154" s="174"/>
      <c r="P154" s="174"/>
      <c r="Q154" s="174"/>
      <c r="R154" s="187"/>
      <c r="S154" s="187"/>
      <c r="T154" s="187"/>
      <c r="U154" s="187"/>
      <c r="V154" s="187"/>
      <c r="W154" s="187"/>
      <c r="X154" s="188" t="str">
        <f t="shared" si="10"/>
        <v>-</v>
      </c>
      <c r="Y154" s="188"/>
      <c r="Z154" s="188"/>
      <c r="AB154">
        <v>1</v>
      </c>
    </row>
    <row r="155" spans="1:28" x14ac:dyDescent="0.3">
      <c r="A155" s="64">
        <v>28</v>
      </c>
      <c r="B155" s="117"/>
      <c r="C155" s="202"/>
      <c r="D155" s="202"/>
      <c r="E155" s="202"/>
      <c r="F155" s="202"/>
      <c r="G155" s="202"/>
      <c r="H155" s="202"/>
      <c r="I155" s="174" t="str">
        <f>IFERROR(VLOOKUP($C155,Lager!$A:$B,2,FALSE),"")</f>
        <v/>
      </c>
      <c r="J155" s="174"/>
      <c r="K155" s="174"/>
      <c r="L155" s="174"/>
      <c r="M155" s="174"/>
      <c r="N155" s="174"/>
      <c r="O155" s="174"/>
      <c r="P155" s="174"/>
      <c r="Q155" s="174"/>
      <c r="R155" s="187"/>
      <c r="S155" s="187"/>
      <c r="T155" s="187"/>
      <c r="U155" s="187"/>
      <c r="V155" s="187"/>
      <c r="W155" s="187"/>
      <c r="X155" s="188" t="str">
        <f t="shared" si="10"/>
        <v>-</v>
      </c>
      <c r="Y155" s="188"/>
      <c r="Z155" s="188"/>
      <c r="AB155">
        <v>1</v>
      </c>
    </row>
    <row r="156" spans="1:28" x14ac:dyDescent="0.3">
      <c r="A156" s="64">
        <v>29</v>
      </c>
      <c r="B156" s="117"/>
      <c r="C156" s="202"/>
      <c r="D156" s="202"/>
      <c r="E156" s="202"/>
      <c r="F156" s="202"/>
      <c r="G156" s="202"/>
      <c r="H156" s="202"/>
      <c r="I156" s="174" t="str">
        <f>IFERROR(VLOOKUP($C156,Lager!$A:$B,2,FALSE),"")</f>
        <v/>
      </c>
      <c r="J156" s="174"/>
      <c r="K156" s="174"/>
      <c r="L156" s="174"/>
      <c r="M156" s="174"/>
      <c r="N156" s="174"/>
      <c r="O156" s="174"/>
      <c r="P156" s="174"/>
      <c r="Q156" s="174"/>
      <c r="R156" s="187"/>
      <c r="S156" s="187"/>
      <c r="T156" s="187"/>
      <c r="U156" s="187"/>
      <c r="V156" s="187"/>
      <c r="W156" s="187"/>
      <c r="X156" s="188" t="str">
        <f t="shared" si="10"/>
        <v>-</v>
      </c>
      <c r="Y156" s="188"/>
      <c r="Z156" s="188"/>
      <c r="AB156">
        <v>1</v>
      </c>
    </row>
    <row r="157" spans="1:28" x14ac:dyDescent="0.3">
      <c r="A157" s="64">
        <v>30</v>
      </c>
      <c r="B157" s="117"/>
      <c r="C157" s="202"/>
      <c r="D157" s="202"/>
      <c r="E157" s="202"/>
      <c r="F157" s="202"/>
      <c r="G157" s="202"/>
      <c r="H157" s="202"/>
      <c r="I157" s="174" t="str">
        <f>IFERROR(VLOOKUP($C157,Lager!$A:$B,2,FALSE),"")</f>
        <v/>
      </c>
      <c r="J157" s="174"/>
      <c r="K157" s="174"/>
      <c r="L157" s="174"/>
      <c r="M157" s="174"/>
      <c r="N157" s="174"/>
      <c r="O157" s="174"/>
      <c r="P157" s="174"/>
      <c r="Q157" s="174"/>
      <c r="R157" s="187"/>
      <c r="S157" s="187"/>
      <c r="T157" s="187"/>
      <c r="U157" s="187"/>
      <c r="V157" s="187"/>
      <c r="W157" s="187"/>
      <c r="X157" s="188" t="str">
        <f t="shared" si="10"/>
        <v>-</v>
      </c>
      <c r="Y157" s="188"/>
      <c r="Z157" s="188"/>
      <c r="AB157">
        <v>1</v>
      </c>
    </row>
    <row r="158" spans="1:28" x14ac:dyDescent="0.3">
      <c r="A158" s="64">
        <v>31</v>
      </c>
      <c r="B158" s="117"/>
      <c r="C158" s="202"/>
      <c r="D158" s="202"/>
      <c r="E158" s="202"/>
      <c r="F158" s="202"/>
      <c r="G158" s="202"/>
      <c r="H158" s="202"/>
      <c r="I158" s="174" t="str">
        <f>IFERROR(VLOOKUP($C158,Lager!$A:$B,2,FALSE),"")</f>
        <v/>
      </c>
      <c r="J158" s="174"/>
      <c r="K158" s="174"/>
      <c r="L158" s="174"/>
      <c r="M158" s="174"/>
      <c r="N158" s="174"/>
      <c r="O158" s="174"/>
      <c r="P158" s="174"/>
      <c r="Q158" s="174"/>
      <c r="R158" s="187"/>
      <c r="S158" s="187"/>
      <c r="T158" s="187"/>
      <c r="U158" s="187"/>
      <c r="V158" s="187"/>
      <c r="W158" s="187"/>
      <c r="X158" s="188" t="str">
        <f t="shared" si="9"/>
        <v>-</v>
      </c>
      <c r="Y158" s="188"/>
      <c r="Z158" s="188"/>
      <c r="AB158">
        <v>1</v>
      </c>
    </row>
    <row r="159" spans="1:28" x14ac:dyDescent="0.3">
      <c r="A159" s="66" t="s">
        <v>269</v>
      </c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spans="1:28" x14ac:dyDescent="0.3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spans="1:62" x14ac:dyDescent="0.3">
      <c r="A161" s="80" t="s">
        <v>365</v>
      </c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</row>
    <row r="162" spans="1:62" ht="6" customHeight="1" x14ac:dyDescent="0.3">
      <c r="A162" s="114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spans="1:62" ht="16.5" customHeight="1" x14ac:dyDescent="0.3">
      <c r="A163" s="233" t="s">
        <v>5</v>
      </c>
      <c r="B163" s="233"/>
      <c r="C163" s="233"/>
      <c r="D163" s="233"/>
      <c r="E163" s="233"/>
      <c r="F163" s="233"/>
      <c r="G163" s="233" t="s">
        <v>388</v>
      </c>
      <c r="H163" s="233"/>
      <c r="I163" s="233"/>
      <c r="J163" s="233"/>
      <c r="K163" s="234" t="s">
        <v>389</v>
      </c>
      <c r="L163" s="233"/>
      <c r="M163" s="233" t="s">
        <v>390</v>
      </c>
      <c r="N163" s="233"/>
      <c r="O163" s="233"/>
      <c r="P163" s="233"/>
      <c r="Q163" s="233" t="s">
        <v>391</v>
      </c>
      <c r="R163" s="233"/>
      <c r="S163" s="186" t="s">
        <v>320</v>
      </c>
      <c r="T163" s="186"/>
      <c r="U163" s="186"/>
      <c r="V163" s="186"/>
      <c r="W163" s="186"/>
      <c r="X163" s="186"/>
      <c r="Y163" s="189" t="s">
        <v>329</v>
      </c>
      <c r="Z163" s="189"/>
      <c r="BJ163" s="26"/>
    </row>
    <row r="164" spans="1:62" x14ac:dyDescent="0.3">
      <c r="A164" s="233"/>
      <c r="B164" s="233"/>
      <c r="C164" s="233"/>
      <c r="D164" s="233"/>
      <c r="E164" s="233"/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  <c r="Q164" s="233"/>
      <c r="R164" s="233"/>
      <c r="S164" s="186" t="s">
        <v>326</v>
      </c>
      <c r="T164" s="186"/>
      <c r="U164" s="54" t="s">
        <v>325</v>
      </c>
      <c r="V164" s="186" t="s">
        <v>328</v>
      </c>
      <c r="W164" s="186"/>
      <c r="X164" s="54" t="s">
        <v>327</v>
      </c>
      <c r="Y164" s="189"/>
      <c r="Z164" s="189"/>
      <c r="AD164" s="55" t="s">
        <v>395</v>
      </c>
      <c r="BJ164" s="26"/>
    </row>
    <row r="165" spans="1:62" x14ac:dyDescent="0.3">
      <c r="A165" s="241"/>
      <c r="B165" s="241"/>
      <c r="C165" s="241"/>
      <c r="D165" s="241"/>
      <c r="E165" s="241"/>
      <c r="F165" s="241"/>
      <c r="G165" s="200" t="str">
        <f>IFERROR(VLOOKUP($A165,Erweiterungen!$C:$M,2,FALSE),"")</f>
        <v/>
      </c>
      <c r="H165" s="200"/>
      <c r="I165" s="200"/>
      <c r="J165" s="200"/>
      <c r="K165" s="174" t="str">
        <f>IFERROR(VLOOKUP($A165,Erweiterungen!$C:$M,3,FALSE),"")</f>
        <v/>
      </c>
      <c r="L165" s="174"/>
      <c r="M165" s="174" t="str">
        <f>IFERROR(VLOOKUP($A165,Erweiterungen!$C:$M,4,FALSE),"")</f>
        <v/>
      </c>
      <c r="N165" s="174"/>
      <c r="O165" s="174"/>
      <c r="P165" s="174"/>
      <c r="Q165" s="174" t="str">
        <f>IFERROR(VLOOKUP($A165,Erweiterungen!$C:$M,5,FALSE),"")</f>
        <v/>
      </c>
      <c r="R165" s="174"/>
      <c r="S165" s="239" t="str">
        <f>IFERROR(VLOOKUP($A165,Erweiterungen!$C:$M,7,FALSE),"")</f>
        <v/>
      </c>
      <c r="T165" s="239"/>
      <c r="U165" s="64" t="str">
        <f>IFERROR(VLOOKUP($A165,Erweiterungen!$C:$M,8,FALSE),"")</f>
        <v/>
      </c>
      <c r="V165" s="240" t="str">
        <f>IFERROR(VLOOKUP($A165,Erweiterungen!$C:$M,9,FALSE),"")</f>
        <v/>
      </c>
      <c r="W165" s="240"/>
      <c r="X165" s="64" t="str">
        <f>IFERROR(VLOOKUP($A165,Erweiterungen!$C:$M,10,FALSE),"")</f>
        <v/>
      </c>
      <c r="Y165" s="174" t="str">
        <f>IFERROR(VLOOKUP($A165,Erweiterungen!$C:$M,11,FALSE),"")</f>
        <v/>
      </c>
      <c r="Z165" s="174"/>
      <c r="AD165" s="26" t="s">
        <v>226</v>
      </c>
      <c r="AH165">
        <f ca="1">SUMIF($S$165:$T$185,$AD165,$U$165:$U$185)+SUMIF($X$165:$X$185,$AD165,$Y$165:$Z$185)</f>
        <v>0</v>
      </c>
      <c r="BJ165" s="26"/>
    </row>
    <row r="166" spans="1:62" x14ac:dyDescent="0.3">
      <c r="A166" s="241"/>
      <c r="B166" s="241"/>
      <c r="C166" s="241"/>
      <c r="D166" s="241"/>
      <c r="E166" s="241"/>
      <c r="F166" s="241"/>
      <c r="G166" s="200" t="str">
        <f>IFERROR(VLOOKUP($A166,Erweiterungen!$C:$M,2,FALSE),"")</f>
        <v/>
      </c>
      <c r="H166" s="200"/>
      <c r="I166" s="200"/>
      <c r="J166" s="200"/>
      <c r="K166" s="174" t="str">
        <f>IFERROR(VLOOKUP($A166,Erweiterungen!$C:$M,3,FALSE),"")</f>
        <v/>
      </c>
      <c r="L166" s="174"/>
      <c r="M166" s="174" t="str">
        <f>IFERROR(VLOOKUP($A166,Erweiterungen!$C:$M,4,FALSE),"")</f>
        <v/>
      </c>
      <c r="N166" s="174"/>
      <c r="O166" s="174"/>
      <c r="P166" s="174"/>
      <c r="Q166" s="174" t="str">
        <f>IFERROR(VLOOKUP($A166,Erweiterungen!$C:$M,5,FALSE),"")</f>
        <v/>
      </c>
      <c r="R166" s="174"/>
      <c r="S166" s="239" t="str">
        <f>IFERROR(VLOOKUP($A166,Erweiterungen!$C:$M,7,FALSE),"")</f>
        <v/>
      </c>
      <c r="T166" s="239"/>
      <c r="U166" s="64" t="str">
        <f>IFERROR(VLOOKUP($A166,Erweiterungen!$C:$M,8,FALSE),"")</f>
        <v/>
      </c>
      <c r="V166" s="240" t="str">
        <f>IFERROR(VLOOKUP($A166,Erweiterungen!$C:$M,9,FALSE),"")</f>
        <v/>
      </c>
      <c r="W166" s="240"/>
      <c r="X166" s="64" t="str">
        <f>IFERROR(VLOOKUP($A166,Erweiterungen!$C:$M,10,FALSE),"")</f>
        <v/>
      </c>
      <c r="Y166" s="174" t="str">
        <f>IFERROR(VLOOKUP($A166,Erweiterungen!$C:$M,11,FALSE),"")</f>
        <v/>
      </c>
      <c r="Z166" s="174"/>
      <c r="AD166" s="26" t="s">
        <v>286</v>
      </c>
      <c r="AH166">
        <f t="shared" ref="AH166:AH184" ca="1" si="11">SUMIF($S$165:$T$185,$AD166,$U$165:$U$185)+SUMIF($X$165:$X$185,$AD166,$Y$165:$Z$185)</f>
        <v>0</v>
      </c>
      <c r="BJ166" s="26"/>
    </row>
    <row r="167" spans="1:62" x14ac:dyDescent="0.3">
      <c r="A167" s="241"/>
      <c r="B167" s="241"/>
      <c r="C167" s="241"/>
      <c r="D167" s="241"/>
      <c r="E167" s="241"/>
      <c r="F167" s="241"/>
      <c r="G167" s="200" t="str">
        <f>IFERROR(VLOOKUP($A167,Erweiterungen!$C:$M,2,FALSE),"")</f>
        <v/>
      </c>
      <c r="H167" s="200"/>
      <c r="I167" s="200"/>
      <c r="J167" s="200"/>
      <c r="K167" s="174" t="str">
        <f>IFERROR(VLOOKUP($A167,Erweiterungen!$C:$M,3,FALSE),"")</f>
        <v/>
      </c>
      <c r="L167" s="174"/>
      <c r="M167" s="174" t="str">
        <f>IFERROR(VLOOKUP($A167,Erweiterungen!$C:$M,4,FALSE),"")</f>
        <v/>
      </c>
      <c r="N167" s="174"/>
      <c r="O167" s="174"/>
      <c r="P167" s="174"/>
      <c r="Q167" s="174" t="str">
        <f>IFERROR(VLOOKUP($A167,Erweiterungen!$C:$M,5,FALSE),"")</f>
        <v/>
      </c>
      <c r="R167" s="174"/>
      <c r="S167" s="239" t="str">
        <f>IFERROR(VLOOKUP($A167,Erweiterungen!$C:$M,7,FALSE),"")</f>
        <v/>
      </c>
      <c r="T167" s="239"/>
      <c r="U167" s="64" t="str">
        <f>IFERROR(VLOOKUP($A167,Erweiterungen!$C:$M,8,FALSE),"")</f>
        <v/>
      </c>
      <c r="V167" s="240" t="str">
        <f>IFERROR(VLOOKUP($A167,Erweiterungen!$C:$M,9,FALSE),"")</f>
        <v/>
      </c>
      <c r="W167" s="240"/>
      <c r="X167" s="64" t="str">
        <f>IFERROR(VLOOKUP($A167,Erweiterungen!$C:$M,10,FALSE),"")</f>
        <v/>
      </c>
      <c r="Y167" s="174" t="str">
        <f>IFERROR(VLOOKUP($A167,Erweiterungen!$C:$M,11,FALSE),"")</f>
        <v/>
      </c>
      <c r="Z167" s="174"/>
      <c r="AD167" s="26" t="s">
        <v>197</v>
      </c>
      <c r="AH167">
        <f t="shared" ca="1" si="11"/>
        <v>0</v>
      </c>
      <c r="BJ167" s="60"/>
    </row>
    <row r="168" spans="1:62" x14ac:dyDescent="0.3">
      <c r="A168" s="241"/>
      <c r="B168" s="241"/>
      <c r="C168" s="241"/>
      <c r="D168" s="241"/>
      <c r="E168" s="241"/>
      <c r="F168" s="241"/>
      <c r="G168" s="200" t="str">
        <f>IFERROR(VLOOKUP($A168,Erweiterungen!$C:$M,2,FALSE),"")</f>
        <v/>
      </c>
      <c r="H168" s="200"/>
      <c r="I168" s="200"/>
      <c r="J168" s="200"/>
      <c r="K168" s="174" t="str">
        <f>IFERROR(VLOOKUP($A168,Erweiterungen!$C:$M,3,FALSE),"")</f>
        <v/>
      </c>
      <c r="L168" s="174"/>
      <c r="M168" s="174" t="str">
        <f>IFERROR(VLOOKUP($A168,Erweiterungen!$C:$M,4,FALSE),"")</f>
        <v/>
      </c>
      <c r="N168" s="174"/>
      <c r="O168" s="174"/>
      <c r="P168" s="174"/>
      <c r="Q168" s="174" t="str">
        <f>IFERROR(VLOOKUP($A168,Erweiterungen!$C:$M,5,FALSE),"")</f>
        <v/>
      </c>
      <c r="R168" s="174"/>
      <c r="S168" s="239" t="str">
        <f>IFERROR(VLOOKUP($A168,Erweiterungen!$C:$M,7,FALSE),"")</f>
        <v/>
      </c>
      <c r="T168" s="239"/>
      <c r="U168" s="64" t="str">
        <f>IFERROR(VLOOKUP($A168,Erweiterungen!$C:$M,8,FALSE),"")</f>
        <v/>
      </c>
      <c r="V168" s="240" t="str">
        <f>IFERROR(VLOOKUP($A168,Erweiterungen!$C:$M,9,FALSE),"")</f>
        <v/>
      </c>
      <c r="W168" s="240"/>
      <c r="X168" s="64" t="str">
        <f>IFERROR(VLOOKUP($A168,Erweiterungen!$C:$M,10,FALSE),"")</f>
        <v/>
      </c>
      <c r="Y168" s="174" t="str">
        <f>IFERROR(VLOOKUP($A168,Erweiterungen!$C:$M,11,FALSE),"")</f>
        <v/>
      </c>
      <c r="Z168" s="174"/>
      <c r="AD168" s="60" t="s">
        <v>254</v>
      </c>
      <c r="AH168">
        <f t="shared" ca="1" si="11"/>
        <v>0</v>
      </c>
      <c r="BJ168" s="26"/>
    </row>
    <row r="169" spans="1:62" x14ac:dyDescent="0.3">
      <c r="A169" s="241"/>
      <c r="B169" s="241"/>
      <c r="C169" s="241"/>
      <c r="D169" s="241"/>
      <c r="E169" s="241"/>
      <c r="F169" s="241"/>
      <c r="G169" s="200" t="str">
        <f>IFERROR(VLOOKUP($A169,Erweiterungen!$C:$M,2,FALSE),"")</f>
        <v/>
      </c>
      <c r="H169" s="200"/>
      <c r="I169" s="200"/>
      <c r="J169" s="200"/>
      <c r="K169" s="174" t="str">
        <f>IFERROR(VLOOKUP($A169,Erweiterungen!$C:$M,3,FALSE),"")</f>
        <v/>
      </c>
      <c r="L169" s="174"/>
      <c r="M169" s="174" t="str">
        <f>IFERROR(VLOOKUP($A169,Erweiterungen!$C:$M,4,FALSE),"")</f>
        <v/>
      </c>
      <c r="N169" s="174"/>
      <c r="O169" s="174"/>
      <c r="P169" s="174"/>
      <c r="Q169" s="174" t="str">
        <f>IFERROR(VLOOKUP($A169,Erweiterungen!$C:$M,5,FALSE),"")</f>
        <v/>
      </c>
      <c r="R169" s="174"/>
      <c r="S169" s="239" t="str">
        <f>IFERROR(VLOOKUP($A169,Erweiterungen!$C:$M,7,FALSE),"")</f>
        <v/>
      </c>
      <c r="T169" s="239"/>
      <c r="U169" s="64" t="str">
        <f>IFERROR(VLOOKUP($A169,Erweiterungen!$C:$M,8,FALSE),"")</f>
        <v/>
      </c>
      <c r="V169" s="240" t="str">
        <f>IFERROR(VLOOKUP($A169,Erweiterungen!$C:$M,9,FALSE),"")</f>
        <v/>
      </c>
      <c r="W169" s="240"/>
      <c r="X169" s="64" t="str">
        <f>IFERROR(VLOOKUP($A169,Erweiterungen!$C:$M,10,FALSE),"")</f>
        <v/>
      </c>
      <c r="Y169" s="174" t="str">
        <f>IFERROR(VLOOKUP($A169,Erweiterungen!$C:$M,11,FALSE),"")</f>
        <v/>
      </c>
      <c r="Z169" s="174"/>
      <c r="AD169" s="26" t="s">
        <v>201</v>
      </c>
      <c r="AH169">
        <f t="shared" ca="1" si="11"/>
        <v>0</v>
      </c>
      <c r="BJ169" s="26"/>
    </row>
    <row r="170" spans="1:62" x14ac:dyDescent="0.3">
      <c r="A170" s="241"/>
      <c r="B170" s="241"/>
      <c r="C170" s="241"/>
      <c r="D170" s="241"/>
      <c r="E170" s="241"/>
      <c r="F170" s="241"/>
      <c r="G170" s="200" t="str">
        <f>IFERROR(VLOOKUP($A170,Erweiterungen!$C:$M,2,FALSE),"")</f>
        <v/>
      </c>
      <c r="H170" s="200"/>
      <c r="I170" s="200"/>
      <c r="J170" s="200"/>
      <c r="K170" s="174" t="str">
        <f>IFERROR(VLOOKUP($A170,Erweiterungen!$C:$M,3,FALSE),"")</f>
        <v/>
      </c>
      <c r="L170" s="174"/>
      <c r="M170" s="174" t="str">
        <f>IFERROR(VLOOKUP($A170,Erweiterungen!$C:$M,4,FALSE),"")</f>
        <v/>
      </c>
      <c r="N170" s="174"/>
      <c r="O170" s="174"/>
      <c r="P170" s="174"/>
      <c r="Q170" s="174" t="str">
        <f>IFERROR(VLOOKUP($A170,Erweiterungen!$C:$M,5,FALSE),"")</f>
        <v/>
      </c>
      <c r="R170" s="174"/>
      <c r="S170" s="239" t="str">
        <f>IFERROR(VLOOKUP($A170,Erweiterungen!$C:$M,7,FALSE),"")</f>
        <v/>
      </c>
      <c r="T170" s="239"/>
      <c r="U170" s="64" t="str">
        <f>IFERROR(VLOOKUP($A170,Erweiterungen!$C:$M,8,FALSE),"")</f>
        <v/>
      </c>
      <c r="V170" s="240" t="str">
        <f>IFERROR(VLOOKUP($A170,Erweiterungen!$C:$M,9,FALSE),"")</f>
        <v/>
      </c>
      <c r="W170" s="240"/>
      <c r="X170" s="64" t="str">
        <f>IFERROR(VLOOKUP($A170,Erweiterungen!$C:$M,10,FALSE),"")</f>
        <v/>
      </c>
      <c r="Y170" s="174" t="str">
        <f>IFERROR(VLOOKUP($A170,Erweiterungen!$C:$M,11,FALSE),"")</f>
        <v/>
      </c>
      <c r="Z170" s="174"/>
      <c r="AD170" s="26" t="s">
        <v>270</v>
      </c>
      <c r="AH170">
        <f t="shared" ca="1" si="11"/>
        <v>0</v>
      </c>
      <c r="BJ170" s="60"/>
    </row>
    <row r="171" spans="1:62" x14ac:dyDescent="0.3">
      <c r="A171" s="241"/>
      <c r="B171" s="241"/>
      <c r="C171" s="241"/>
      <c r="D171" s="241"/>
      <c r="E171" s="241"/>
      <c r="F171" s="241"/>
      <c r="G171" s="200" t="str">
        <f>IFERROR(VLOOKUP($A171,Erweiterungen!$C:$M,2,FALSE),"")</f>
        <v/>
      </c>
      <c r="H171" s="200"/>
      <c r="I171" s="200"/>
      <c r="J171" s="200"/>
      <c r="K171" s="174" t="str">
        <f>IFERROR(VLOOKUP($A171,Erweiterungen!$C:$M,3,FALSE),"")</f>
        <v/>
      </c>
      <c r="L171" s="174"/>
      <c r="M171" s="174" t="str">
        <f>IFERROR(VLOOKUP($A171,Erweiterungen!$C:$M,4,FALSE),"")</f>
        <v/>
      </c>
      <c r="N171" s="174"/>
      <c r="O171" s="174"/>
      <c r="P171" s="174"/>
      <c r="Q171" s="174" t="str">
        <f>IFERROR(VLOOKUP($A171,Erweiterungen!$C:$M,5,FALSE),"")</f>
        <v/>
      </c>
      <c r="R171" s="174"/>
      <c r="S171" s="239" t="str">
        <f>IFERROR(VLOOKUP($A171,Erweiterungen!$C:$M,7,FALSE),"")</f>
        <v/>
      </c>
      <c r="T171" s="239"/>
      <c r="U171" s="64" t="str">
        <f>IFERROR(VLOOKUP($A171,Erweiterungen!$C:$M,8,FALSE),"")</f>
        <v/>
      </c>
      <c r="V171" s="240" t="str">
        <f>IFERROR(VLOOKUP($A171,Erweiterungen!$C:$M,9,FALSE),"")</f>
        <v/>
      </c>
      <c r="W171" s="240"/>
      <c r="X171" s="64" t="str">
        <f>IFERROR(VLOOKUP($A171,Erweiterungen!$C:$M,10,FALSE),"")</f>
        <v/>
      </c>
      <c r="Y171" s="174" t="str">
        <f>IFERROR(VLOOKUP($A171,Erweiterungen!$C:$M,11,FALSE),"")</f>
        <v/>
      </c>
      <c r="Z171" s="174"/>
      <c r="AD171" s="60" t="s">
        <v>310</v>
      </c>
      <c r="AH171">
        <f t="shared" ca="1" si="11"/>
        <v>0</v>
      </c>
      <c r="BJ171" s="26"/>
    </row>
    <row r="172" spans="1:62" x14ac:dyDescent="0.3">
      <c r="A172" s="241"/>
      <c r="B172" s="241"/>
      <c r="C172" s="241"/>
      <c r="D172" s="241"/>
      <c r="E172" s="241"/>
      <c r="F172" s="241"/>
      <c r="G172" s="200" t="str">
        <f>IFERROR(VLOOKUP($A172,Erweiterungen!$C:$M,2,FALSE),"")</f>
        <v/>
      </c>
      <c r="H172" s="200"/>
      <c r="I172" s="200"/>
      <c r="J172" s="200"/>
      <c r="K172" s="174" t="str">
        <f>IFERROR(VLOOKUP($A172,Erweiterungen!$C:$M,3,FALSE),"")</f>
        <v/>
      </c>
      <c r="L172" s="174"/>
      <c r="M172" s="174" t="str">
        <f>IFERROR(VLOOKUP($A172,Erweiterungen!$C:$M,4,FALSE),"")</f>
        <v/>
      </c>
      <c r="N172" s="174"/>
      <c r="O172" s="174"/>
      <c r="P172" s="174"/>
      <c r="Q172" s="174" t="str">
        <f>IFERROR(VLOOKUP($A172,Erweiterungen!$C:$M,5,FALSE),"")</f>
        <v/>
      </c>
      <c r="R172" s="174"/>
      <c r="S172" s="239" t="str">
        <f>IFERROR(VLOOKUP($A172,Erweiterungen!$C:$M,7,FALSE),"")</f>
        <v/>
      </c>
      <c r="T172" s="239"/>
      <c r="U172" s="64" t="str">
        <f>IFERROR(VLOOKUP($A172,Erweiterungen!$C:$M,8,FALSE),"")</f>
        <v/>
      </c>
      <c r="V172" s="240" t="str">
        <f>IFERROR(VLOOKUP($A172,Erweiterungen!$C:$M,9,FALSE),"")</f>
        <v/>
      </c>
      <c r="W172" s="240"/>
      <c r="X172" s="64" t="str">
        <f>IFERROR(VLOOKUP($A172,Erweiterungen!$C:$M,10,FALSE),"")</f>
        <v/>
      </c>
      <c r="Y172" s="174" t="str">
        <f>IFERROR(VLOOKUP($A172,Erweiterungen!$C:$M,11,FALSE),"")</f>
        <v/>
      </c>
      <c r="Z172" s="174"/>
      <c r="AD172" s="26" t="s">
        <v>207</v>
      </c>
      <c r="AH172">
        <f t="shared" ca="1" si="11"/>
        <v>0</v>
      </c>
      <c r="BJ172" s="26"/>
    </row>
    <row r="173" spans="1:62" x14ac:dyDescent="0.3">
      <c r="A173" s="241"/>
      <c r="B173" s="241"/>
      <c r="C173" s="241"/>
      <c r="D173" s="241"/>
      <c r="E173" s="241"/>
      <c r="F173" s="241"/>
      <c r="G173" s="200" t="str">
        <f>IFERROR(VLOOKUP($A173,Erweiterungen!$C:$M,2,FALSE),"")</f>
        <v/>
      </c>
      <c r="H173" s="200"/>
      <c r="I173" s="200"/>
      <c r="J173" s="200"/>
      <c r="K173" s="174" t="str">
        <f>IFERROR(VLOOKUP($A173,Erweiterungen!$C:$M,3,FALSE),"")</f>
        <v/>
      </c>
      <c r="L173" s="174"/>
      <c r="M173" s="174" t="str">
        <f>IFERROR(VLOOKUP($A173,Erweiterungen!$C:$M,4,FALSE),"")</f>
        <v/>
      </c>
      <c r="N173" s="174"/>
      <c r="O173" s="174"/>
      <c r="P173" s="174"/>
      <c r="Q173" s="174" t="str">
        <f>IFERROR(VLOOKUP($A173,Erweiterungen!$C:$M,5,FALSE),"")</f>
        <v/>
      </c>
      <c r="R173" s="174"/>
      <c r="S173" s="239" t="str">
        <f>IFERROR(VLOOKUP($A173,Erweiterungen!$C:$M,7,FALSE),"")</f>
        <v/>
      </c>
      <c r="T173" s="239"/>
      <c r="U173" s="64" t="str">
        <f>IFERROR(VLOOKUP($A173,Erweiterungen!$C:$M,8,FALSE),"")</f>
        <v/>
      </c>
      <c r="V173" s="240" t="str">
        <f>IFERROR(VLOOKUP($A173,Erweiterungen!$C:$M,9,FALSE),"")</f>
        <v/>
      </c>
      <c r="W173" s="240"/>
      <c r="X173" s="64" t="str">
        <f>IFERROR(VLOOKUP($A173,Erweiterungen!$C:$M,10,FALSE),"")</f>
        <v/>
      </c>
      <c r="Y173" s="174" t="str">
        <f>IFERROR(VLOOKUP($A173,Erweiterungen!$C:$M,11,FALSE),"")</f>
        <v/>
      </c>
      <c r="Z173" s="174"/>
      <c r="AD173" s="26" t="s">
        <v>223</v>
      </c>
      <c r="AH173">
        <f t="shared" ca="1" si="11"/>
        <v>0</v>
      </c>
      <c r="BJ173" s="26"/>
    </row>
    <row r="174" spans="1:62" x14ac:dyDescent="0.3">
      <c r="A174" s="241"/>
      <c r="B174" s="241"/>
      <c r="C174" s="241"/>
      <c r="D174" s="241"/>
      <c r="E174" s="241"/>
      <c r="F174" s="241"/>
      <c r="G174" s="200" t="str">
        <f>IFERROR(VLOOKUP($A174,Erweiterungen!$C:$M,2,FALSE),"")</f>
        <v/>
      </c>
      <c r="H174" s="200"/>
      <c r="I174" s="200"/>
      <c r="J174" s="200"/>
      <c r="K174" s="174" t="str">
        <f>IFERROR(VLOOKUP($A174,Erweiterungen!$C:$M,3,FALSE),"")</f>
        <v/>
      </c>
      <c r="L174" s="174"/>
      <c r="M174" s="174" t="str">
        <f>IFERROR(VLOOKUP($A174,Erweiterungen!$C:$M,4,FALSE),"")</f>
        <v/>
      </c>
      <c r="N174" s="174"/>
      <c r="O174" s="174"/>
      <c r="P174" s="174"/>
      <c r="Q174" s="174" t="str">
        <f>IFERROR(VLOOKUP($A174,Erweiterungen!$C:$M,5,FALSE),"")</f>
        <v/>
      </c>
      <c r="R174" s="174"/>
      <c r="S174" s="239" t="str">
        <f>IFERROR(VLOOKUP($A174,Erweiterungen!$C:$M,7,FALSE),"")</f>
        <v/>
      </c>
      <c r="T174" s="239"/>
      <c r="U174" s="64" t="str">
        <f>IFERROR(VLOOKUP($A174,Erweiterungen!$C:$M,8,FALSE),"")</f>
        <v/>
      </c>
      <c r="V174" s="240" t="str">
        <f>IFERROR(VLOOKUP($A174,Erweiterungen!$C:$M,9,FALSE),"")</f>
        <v/>
      </c>
      <c r="W174" s="240"/>
      <c r="X174" s="64" t="str">
        <f>IFERROR(VLOOKUP($A174,Erweiterungen!$C:$M,10,FALSE),"")</f>
        <v/>
      </c>
      <c r="Y174" s="174" t="str">
        <f>IFERROR(VLOOKUP($A174,Erweiterungen!$C:$M,11,FALSE),"")</f>
        <v/>
      </c>
      <c r="Z174" s="174"/>
      <c r="AD174" s="26" t="s">
        <v>210</v>
      </c>
      <c r="AH174">
        <f t="shared" ca="1" si="11"/>
        <v>0</v>
      </c>
      <c r="BJ174" s="60"/>
    </row>
    <row r="175" spans="1:62" x14ac:dyDescent="0.3">
      <c r="A175" s="241"/>
      <c r="B175" s="241"/>
      <c r="C175" s="241"/>
      <c r="D175" s="241"/>
      <c r="E175" s="241"/>
      <c r="F175" s="241"/>
      <c r="G175" s="200" t="str">
        <f>IFERROR(VLOOKUP($A175,Erweiterungen!$C:$M,2,FALSE),"")</f>
        <v/>
      </c>
      <c r="H175" s="200"/>
      <c r="I175" s="200"/>
      <c r="J175" s="200"/>
      <c r="K175" s="174" t="str">
        <f>IFERROR(VLOOKUP($A175,Erweiterungen!$C:$M,3,FALSE),"")</f>
        <v/>
      </c>
      <c r="L175" s="174"/>
      <c r="M175" s="174" t="str">
        <f>IFERROR(VLOOKUP($A175,Erweiterungen!$C:$M,4,FALSE),"")</f>
        <v/>
      </c>
      <c r="N175" s="174"/>
      <c r="O175" s="174"/>
      <c r="P175" s="174"/>
      <c r="Q175" s="174" t="str">
        <f>IFERROR(VLOOKUP($A175,Erweiterungen!$C:$M,5,FALSE),"")</f>
        <v/>
      </c>
      <c r="R175" s="174"/>
      <c r="S175" s="239" t="str">
        <f>IFERROR(VLOOKUP($A175,Erweiterungen!$C:$M,7,FALSE),"")</f>
        <v/>
      </c>
      <c r="T175" s="239"/>
      <c r="U175" s="64" t="str">
        <f>IFERROR(VLOOKUP($A175,Erweiterungen!$C:$M,8,FALSE),"")</f>
        <v/>
      </c>
      <c r="V175" s="240" t="str">
        <f>IFERROR(VLOOKUP($A175,Erweiterungen!$C:$M,9,FALSE),"")</f>
        <v/>
      </c>
      <c r="W175" s="240"/>
      <c r="X175" s="64" t="str">
        <f>IFERROR(VLOOKUP($A175,Erweiterungen!$C:$M,10,FALSE),"")</f>
        <v/>
      </c>
      <c r="Y175" s="174" t="str">
        <f>IFERROR(VLOOKUP($A175,Erweiterungen!$C:$M,11,FALSE),"")</f>
        <v/>
      </c>
      <c r="Z175" s="174"/>
      <c r="AD175" s="60" t="s">
        <v>255</v>
      </c>
      <c r="AH175">
        <f t="shared" ca="1" si="11"/>
        <v>0</v>
      </c>
      <c r="BJ175" s="26"/>
    </row>
    <row r="176" spans="1:62" x14ac:dyDescent="0.3">
      <c r="A176" s="241"/>
      <c r="B176" s="241"/>
      <c r="C176" s="241"/>
      <c r="D176" s="241"/>
      <c r="E176" s="241"/>
      <c r="F176" s="241"/>
      <c r="G176" s="200" t="str">
        <f>IFERROR(VLOOKUP($A176,Erweiterungen!$C:$M,2,FALSE),"")</f>
        <v/>
      </c>
      <c r="H176" s="200"/>
      <c r="I176" s="200"/>
      <c r="J176" s="200"/>
      <c r="K176" s="174" t="str">
        <f>IFERROR(VLOOKUP($A176,Erweiterungen!$C:$M,3,FALSE),"")</f>
        <v/>
      </c>
      <c r="L176" s="174"/>
      <c r="M176" s="174" t="str">
        <f>IFERROR(VLOOKUP($A176,Erweiterungen!$C:$M,4,FALSE),"")</f>
        <v/>
      </c>
      <c r="N176" s="174"/>
      <c r="O176" s="174"/>
      <c r="P176" s="174"/>
      <c r="Q176" s="174" t="str">
        <f>IFERROR(VLOOKUP($A176,Erweiterungen!$C:$M,5,FALSE),"")</f>
        <v/>
      </c>
      <c r="R176" s="174"/>
      <c r="S176" s="239" t="str">
        <f>IFERROR(VLOOKUP($A176,Erweiterungen!$C:$M,7,FALSE),"")</f>
        <v/>
      </c>
      <c r="T176" s="239"/>
      <c r="U176" s="64" t="str">
        <f>IFERROR(VLOOKUP($A176,Erweiterungen!$C:$M,8,FALSE),"")</f>
        <v/>
      </c>
      <c r="V176" s="240" t="str">
        <f>IFERROR(VLOOKUP($A176,Erweiterungen!$C:$M,9,FALSE),"")</f>
        <v/>
      </c>
      <c r="W176" s="240"/>
      <c r="X176" s="64" t="str">
        <f>IFERROR(VLOOKUP($A176,Erweiterungen!$C:$M,10,FALSE),"")</f>
        <v/>
      </c>
      <c r="Y176" s="174" t="str">
        <f>IFERROR(VLOOKUP($A176,Erweiterungen!$C:$M,11,FALSE),"")</f>
        <v/>
      </c>
      <c r="Z176" s="174"/>
      <c r="AD176" s="26" t="s">
        <v>370</v>
      </c>
      <c r="AH176">
        <f t="shared" ca="1" si="11"/>
        <v>0</v>
      </c>
      <c r="BJ176" s="26"/>
    </row>
    <row r="177" spans="1:62" x14ac:dyDescent="0.3">
      <c r="A177" s="241"/>
      <c r="B177" s="241"/>
      <c r="C177" s="241"/>
      <c r="D177" s="241"/>
      <c r="E177" s="241"/>
      <c r="F177" s="241"/>
      <c r="G177" s="200" t="str">
        <f>IFERROR(VLOOKUP($A177,Erweiterungen!$C:$M,2,FALSE),"")</f>
        <v/>
      </c>
      <c r="H177" s="200"/>
      <c r="I177" s="200"/>
      <c r="J177" s="200"/>
      <c r="K177" s="174" t="str">
        <f>IFERROR(VLOOKUP($A177,Erweiterungen!$C:$M,3,FALSE),"")</f>
        <v/>
      </c>
      <c r="L177" s="174"/>
      <c r="M177" s="174" t="str">
        <f>IFERROR(VLOOKUP($A177,Erweiterungen!$C:$M,4,FALSE),"")</f>
        <v/>
      </c>
      <c r="N177" s="174"/>
      <c r="O177" s="174"/>
      <c r="P177" s="174"/>
      <c r="Q177" s="174" t="str">
        <f>IFERROR(VLOOKUP($A177,Erweiterungen!$C:$M,5,FALSE),"")</f>
        <v/>
      </c>
      <c r="R177" s="174"/>
      <c r="S177" s="239" t="str">
        <f>IFERROR(VLOOKUP($A177,Erweiterungen!$C:$M,7,FALSE),"")</f>
        <v/>
      </c>
      <c r="T177" s="239"/>
      <c r="U177" s="64" t="str">
        <f>IFERROR(VLOOKUP($A177,Erweiterungen!$C:$M,8,FALSE),"")</f>
        <v/>
      </c>
      <c r="V177" s="240" t="str">
        <f>IFERROR(VLOOKUP($A177,Erweiterungen!$C:$M,9,FALSE),"")</f>
        <v/>
      </c>
      <c r="W177" s="240"/>
      <c r="X177" s="64" t="str">
        <f>IFERROR(VLOOKUP($A177,Erweiterungen!$C:$M,10,FALSE),"")</f>
        <v/>
      </c>
      <c r="Y177" s="174" t="str">
        <f>IFERROR(VLOOKUP($A177,Erweiterungen!$C:$M,11,FALSE),"")</f>
        <v/>
      </c>
      <c r="Z177" s="174"/>
      <c r="AD177" s="26" t="s">
        <v>363</v>
      </c>
      <c r="AH177">
        <f t="shared" ca="1" si="11"/>
        <v>0</v>
      </c>
      <c r="BJ177" s="26"/>
    </row>
    <row r="178" spans="1:62" x14ac:dyDescent="0.3">
      <c r="A178" s="241"/>
      <c r="B178" s="241"/>
      <c r="C178" s="241"/>
      <c r="D178" s="241"/>
      <c r="E178" s="241"/>
      <c r="F178" s="241"/>
      <c r="G178" s="200" t="str">
        <f>IFERROR(VLOOKUP($A178,Erweiterungen!$C:$M,2,FALSE),"")</f>
        <v/>
      </c>
      <c r="H178" s="200"/>
      <c r="I178" s="200"/>
      <c r="J178" s="200"/>
      <c r="K178" s="174" t="str">
        <f>IFERROR(VLOOKUP($A178,Erweiterungen!$C:$M,3,FALSE),"")</f>
        <v/>
      </c>
      <c r="L178" s="174"/>
      <c r="M178" s="174" t="str">
        <f>IFERROR(VLOOKUP($A178,Erweiterungen!$C:$M,4,FALSE),"")</f>
        <v/>
      </c>
      <c r="N178" s="174"/>
      <c r="O178" s="174"/>
      <c r="P178" s="174"/>
      <c r="Q178" s="174" t="str">
        <f>IFERROR(VLOOKUP($A178,Erweiterungen!$C:$M,5,FALSE),"")</f>
        <v/>
      </c>
      <c r="R178" s="174"/>
      <c r="S178" s="239" t="str">
        <f>IFERROR(VLOOKUP($A178,Erweiterungen!$C:$M,7,FALSE),"")</f>
        <v/>
      </c>
      <c r="T178" s="239"/>
      <c r="U178" s="64" t="str">
        <f>IFERROR(VLOOKUP($A178,Erweiterungen!$C:$M,8,FALSE),"")</f>
        <v/>
      </c>
      <c r="V178" s="240" t="str">
        <f>IFERROR(VLOOKUP($A178,Erweiterungen!$C:$M,9,FALSE),"")</f>
        <v/>
      </c>
      <c r="W178" s="240"/>
      <c r="X178" s="64" t="str">
        <f>IFERROR(VLOOKUP($A178,Erweiterungen!$C:$M,10,FALSE),"")</f>
        <v/>
      </c>
      <c r="Y178" s="174" t="str">
        <f>IFERROR(VLOOKUP($A178,Erweiterungen!$C:$M,11,FALSE),"")</f>
        <v/>
      </c>
      <c r="Z178" s="174"/>
      <c r="AD178" s="26" t="s">
        <v>367</v>
      </c>
      <c r="AH178">
        <f t="shared" ca="1" si="11"/>
        <v>0</v>
      </c>
      <c r="BJ178" s="60"/>
    </row>
    <row r="179" spans="1:62" x14ac:dyDescent="0.3">
      <c r="A179" s="241"/>
      <c r="B179" s="241"/>
      <c r="C179" s="241"/>
      <c r="D179" s="241"/>
      <c r="E179" s="241"/>
      <c r="F179" s="241"/>
      <c r="G179" s="200" t="str">
        <f>IFERROR(VLOOKUP($A179,Erweiterungen!$C:$M,2,FALSE),"")</f>
        <v/>
      </c>
      <c r="H179" s="200"/>
      <c r="I179" s="200"/>
      <c r="J179" s="200"/>
      <c r="K179" s="174" t="str">
        <f>IFERROR(VLOOKUP($A179,Erweiterungen!$C:$M,3,FALSE),"")</f>
        <v/>
      </c>
      <c r="L179" s="174"/>
      <c r="M179" s="174" t="str">
        <f>IFERROR(VLOOKUP($A179,Erweiterungen!$C:$M,4,FALSE),"")</f>
        <v/>
      </c>
      <c r="N179" s="174"/>
      <c r="O179" s="174"/>
      <c r="P179" s="174"/>
      <c r="Q179" s="174" t="str">
        <f>IFERROR(VLOOKUP($A179,Erweiterungen!$C:$M,5,FALSE),"")</f>
        <v/>
      </c>
      <c r="R179" s="174"/>
      <c r="S179" s="239" t="str">
        <f>IFERROR(VLOOKUP($A179,Erweiterungen!$C:$M,7,FALSE),"")</f>
        <v/>
      </c>
      <c r="T179" s="239"/>
      <c r="U179" s="64" t="str">
        <f>IFERROR(VLOOKUP($A179,Erweiterungen!$C:$M,8,FALSE),"")</f>
        <v/>
      </c>
      <c r="V179" s="240" t="str">
        <f>IFERROR(VLOOKUP($A179,Erweiterungen!$C:$M,9,FALSE),"")</f>
        <v/>
      </c>
      <c r="W179" s="240"/>
      <c r="X179" s="64" t="str">
        <f>IFERROR(VLOOKUP($A179,Erweiterungen!$C:$M,10,FALSE),"")</f>
        <v/>
      </c>
      <c r="Y179" s="174" t="str">
        <f>IFERROR(VLOOKUP($A179,Erweiterungen!$C:$M,11,FALSE),"")</f>
        <v/>
      </c>
      <c r="Z179" s="174"/>
      <c r="AD179" s="60" t="s">
        <v>199</v>
      </c>
      <c r="AH179">
        <f t="shared" ca="1" si="11"/>
        <v>0</v>
      </c>
      <c r="BJ179" s="26"/>
    </row>
    <row r="180" spans="1:62" x14ac:dyDescent="0.3">
      <c r="A180" s="241"/>
      <c r="B180" s="241"/>
      <c r="C180" s="241"/>
      <c r="D180" s="241"/>
      <c r="E180" s="241"/>
      <c r="F180" s="241"/>
      <c r="G180" s="200" t="str">
        <f>IFERROR(VLOOKUP($A180,Erweiterungen!$C:$M,2,FALSE),"")</f>
        <v/>
      </c>
      <c r="H180" s="200"/>
      <c r="I180" s="200"/>
      <c r="J180" s="200"/>
      <c r="K180" s="174" t="str">
        <f>IFERROR(VLOOKUP($A180,Erweiterungen!$C:$M,3,FALSE),"")</f>
        <v/>
      </c>
      <c r="L180" s="174"/>
      <c r="M180" s="174" t="str">
        <f>IFERROR(VLOOKUP($A180,Erweiterungen!$C:$M,4,FALSE),"")</f>
        <v/>
      </c>
      <c r="N180" s="174"/>
      <c r="O180" s="174"/>
      <c r="P180" s="174"/>
      <c r="Q180" s="174" t="str">
        <f>IFERROR(VLOOKUP($A180,Erweiterungen!$C:$M,5,FALSE),"")</f>
        <v/>
      </c>
      <c r="R180" s="174"/>
      <c r="S180" s="239" t="str">
        <f>IFERROR(VLOOKUP($A180,Erweiterungen!$C:$M,7,FALSE),"")</f>
        <v/>
      </c>
      <c r="T180" s="239"/>
      <c r="U180" s="64" t="str">
        <f>IFERROR(VLOOKUP($A180,Erweiterungen!$C:$M,8,FALSE),"")</f>
        <v/>
      </c>
      <c r="V180" s="240" t="str">
        <f>IFERROR(VLOOKUP($A180,Erweiterungen!$C:$M,9,FALSE),"")</f>
        <v/>
      </c>
      <c r="W180" s="240"/>
      <c r="X180" s="64" t="str">
        <f>IFERROR(VLOOKUP($A180,Erweiterungen!$C:$M,10,FALSE),"")</f>
        <v/>
      </c>
      <c r="Y180" s="174" t="str">
        <f>IFERROR(VLOOKUP($A180,Erweiterungen!$C:$M,11,FALSE),"")</f>
        <v/>
      </c>
      <c r="Z180" s="174"/>
      <c r="AD180" s="26" t="s">
        <v>362</v>
      </c>
      <c r="AH180">
        <f t="shared" ca="1" si="11"/>
        <v>0</v>
      </c>
      <c r="BJ180" s="26"/>
    </row>
    <row r="181" spans="1:62" x14ac:dyDescent="0.3">
      <c r="A181" s="241"/>
      <c r="B181" s="241"/>
      <c r="C181" s="241"/>
      <c r="D181" s="241"/>
      <c r="E181" s="241"/>
      <c r="F181" s="241"/>
      <c r="G181" s="200" t="str">
        <f>IFERROR(VLOOKUP($A181,Erweiterungen!$C:$M,2,FALSE),"")</f>
        <v/>
      </c>
      <c r="H181" s="200"/>
      <c r="I181" s="200"/>
      <c r="J181" s="200"/>
      <c r="K181" s="174" t="str">
        <f>IFERROR(VLOOKUP($A181,Erweiterungen!$C:$M,3,FALSE),"")</f>
        <v/>
      </c>
      <c r="L181" s="174"/>
      <c r="M181" s="174" t="str">
        <f>IFERROR(VLOOKUP($A181,Erweiterungen!$C:$M,4,FALSE),"")</f>
        <v/>
      </c>
      <c r="N181" s="174"/>
      <c r="O181" s="174"/>
      <c r="P181" s="174"/>
      <c r="Q181" s="174" t="str">
        <f>IFERROR(VLOOKUP($A181,Erweiterungen!$C:$M,5,FALSE),"")</f>
        <v/>
      </c>
      <c r="R181" s="174"/>
      <c r="S181" s="239" t="str">
        <f>IFERROR(VLOOKUP($A181,Erweiterungen!$C:$M,7,FALSE),"")</f>
        <v/>
      </c>
      <c r="T181" s="239"/>
      <c r="U181" s="64" t="str">
        <f>IFERROR(VLOOKUP($A181,Erweiterungen!$C:$M,8,FALSE),"")</f>
        <v/>
      </c>
      <c r="V181" s="240" t="str">
        <f>IFERROR(VLOOKUP($A181,Erweiterungen!$C:$M,9,FALSE),"")</f>
        <v/>
      </c>
      <c r="W181" s="240"/>
      <c r="X181" s="64" t="str">
        <f>IFERROR(VLOOKUP($A181,Erweiterungen!$C:$M,10,FALSE),"")</f>
        <v/>
      </c>
      <c r="Y181" s="174" t="str">
        <f>IFERROR(VLOOKUP($A181,Erweiterungen!$C:$M,11,FALSE),"")</f>
        <v/>
      </c>
      <c r="Z181" s="174"/>
      <c r="AD181" s="26" t="s">
        <v>271</v>
      </c>
      <c r="AH181">
        <f t="shared" ca="1" si="11"/>
        <v>0</v>
      </c>
      <c r="BJ181" s="60"/>
    </row>
    <row r="182" spans="1:62" x14ac:dyDescent="0.3">
      <c r="A182" s="241"/>
      <c r="B182" s="241"/>
      <c r="C182" s="241"/>
      <c r="D182" s="241"/>
      <c r="E182" s="241"/>
      <c r="F182" s="241"/>
      <c r="G182" s="200" t="str">
        <f>IFERROR(VLOOKUP($A182,Erweiterungen!$C:$M,2,FALSE),"")</f>
        <v/>
      </c>
      <c r="H182" s="200"/>
      <c r="I182" s="200"/>
      <c r="J182" s="200"/>
      <c r="K182" s="174" t="str">
        <f>IFERROR(VLOOKUP($A182,Erweiterungen!$C:$M,3,FALSE),"")</f>
        <v/>
      </c>
      <c r="L182" s="174"/>
      <c r="M182" s="174" t="str">
        <f>IFERROR(VLOOKUP($A182,Erweiterungen!$C:$M,4,FALSE),"")</f>
        <v/>
      </c>
      <c r="N182" s="174"/>
      <c r="O182" s="174"/>
      <c r="P182" s="174"/>
      <c r="Q182" s="174" t="str">
        <f>IFERROR(VLOOKUP($A182,Erweiterungen!$C:$M,5,FALSE),"")</f>
        <v/>
      </c>
      <c r="R182" s="174"/>
      <c r="S182" s="239" t="str">
        <f>IFERROR(VLOOKUP($A182,Erweiterungen!$C:$M,7,FALSE),"")</f>
        <v/>
      </c>
      <c r="T182" s="239"/>
      <c r="U182" s="64" t="str">
        <f>IFERROR(VLOOKUP($A182,Erweiterungen!$C:$M,8,FALSE),"")</f>
        <v/>
      </c>
      <c r="V182" s="240" t="str">
        <f>IFERROR(VLOOKUP($A182,Erweiterungen!$C:$M,9,FALSE),"")</f>
        <v/>
      </c>
      <c r="W182" s="240"/>
      <c r="X182" s="64" t="str">
        <f>IFERROR(VLOOKUP($A182,Erweiterungen!$C:$M,10,FALSE),"")</f>
        <v/>
      </c>
      <c r="Y182" s="174" t="str">
        <f>IFERROR(VLOOKUP($A182,Erweiterungen!$C:$M,11,FALSE),"")</f>
        <v/>
      </c>
      <c r="Z182" s="174"/>
      <c r="AD182" s="60" t="s">
        <v>277</v>
      </c>
      <c r="AH182">
        <f t="shared" ca="1" si="11"/>
        <v>0</v>
      </c>
      <c r="BJ182" s="26"/>
    </row>
    <row r="183" spans="1:62" x14ac:dyDescent="0.3">
      <c r="A183" s="241"/>
      <c r="B183" s="241"/>
      <c r="C183" s="241"/>
      <c r="D183" s="241"/>
      <c r="E183" s="241"/>
      <c r="F183" s="241"/>
      <c r="G183" s="200" t="str">
        <f>IFERROR(VLOOKUP($A183,Erweiterungen!$C:$M,2,FALSE),"")</f>
        <v/>
      </c>
      <c r="H183" s="200"/>
      <c r="I183" s="200"/>
      <c r="J183" s="200"/>
      <c r="K183" s="174" t="str">
        <f>IFERROR(VLOOKUP($A183,Erweiterungen!$C:$M,3,FALSE),"")</f>
        <v/>
      </c>
      <c r="L183" s="174"/>
      <c r="M183" s="174" t="str">
        <f>IFERROR(VLOOKUP($A183,Erweiterungen!$C:$M,4,FALSE),"")</f>
        <v/>
      </c>
      <c r="N183" s="174"/>
      <c r="O183" s="174"/>
      <c r="P183" s="174"/>
      <c r="Q183" s="174" t="str">
        <f>IFERROR(VLOOKUP($A183,Erweiterungen!$C:$M,5,FALSE),"")</f>
        <v/>
      </c>
      <c r="R183" s="174"/>
      <c r="S183" s="239" t="str">
        <f>IFERROR(VLOOKUP($A183,Erweiterungen!$C:$M,7,FALSE),"")</f>
        <v/>
      </c>
      <c r="T183" s="239"/>
      <c r="U183" s="64" t="str">
        <f>IFERROR(VLOOKUP($A183,Erweiterungen!$C:$M,8,FALSE),"")</f>
        <v/>
      </c>
      <c r="V183" s="240" t="str">
        <f>IFERROR(VLOOKUP($A183,Erweiterungen!$C:$M,9,FALSE),"")</f>
        <v/>
      </c>
      <c r="W183" s="240"/>
      <c r="X183" s="64" t="str">
        <f>IFERROR(VLOOKUP($A183,Erweiterungen!$C:$M,10,FALSE),"")</f>
        <v/>
      </c>
      <c r="Y183" s="174" t="str">
        <f>IFERROR(VLOOKUP($A183,Erweiterungen!$C:$M,11,FALSE),"")</f>
        <v/>
      </c>
      <c r="Z183" s="174"/>
      <c r="AD183" s="26" t="s">
        <v>221</v>
      </c>
      <c r="AH183">
        <f t="shared" ca="1" si="11"/>
        <v>0</v>
      </c>
      <c r="BJ183" s="26"/>
    </row>
    <row r="184" spans="1:62" x14ac:dyDescent="0.3">
      <c r="A184" s="241"/>
      <c r="B184" s="241"/>
      <c r="C184" s="241"/>
      <c r="D184" s="241"/>
      <c r="E184" s="241"/>
      <c r="F184" s="241"/>
      <c r="G184" s="200" t="str">
        <f>IFERROR(VLOOKUP($A184,Erweiterungen!$C:$M,2,FALSE),"")</f>
        <v/>
      </c>
      <c r="H184" s="200"/>
      <c r="I184" s="200"/>
      <c r="J184" s="200"/>
      <c r="K184" s="174" t="str">
        <f>IFERROR(VLOOKUP($A184,Erweiterungen!$C:$M,3,FALSE),"")</f>
        <v/>
      </c>
      <c r="L184" s="174"/>
      <c r="M184" s="174" t="str">
        <f>IFERROR(VLOOKUP($A184,Erweiterungen!$C:$M,4,FALSE),"")</f>
        <v/>
      </c>
      <c r="N184" s="174"/>
      <c r="O184" s="174"/>
      <c r="P184" s="174"/>
      <c r="Q184" s="174" t="str">
        <f>IFERROR(VLOOKUP($A184,Erweiterungen!$C:$M,5,FALSE),"")</f>
        <v/>
      </c>
      <c r="R184" s="174"/>
      <c r="S184" s="239" t="str">
        <f>IFERROR(VLOOKUP($A184,Erweiterungen!$C:$M,7,FALSE),"")</f>
        <v/>
      </c>
      <c r="T184" s="239"/>
      <c r="U184" s="64" t="str">
        <f>IFERROR(VLOOKUP($A184,Erweiterungen!$C:$M,8,FALSE),"")</f>
        <v/>
      </c>
      <c r="V184" s="240" t="str">
        <f>IFERROR(VLOOKUP($A184,Erweiterungen!$C:$M,9,FALSE),"")</f>
        <v/>
      </c>
      <c r="W184" s="240"/>
      <c r="X184" s="64" t="str">
        <f>IFERROR(VLOOKUP($A184,Erweiterungen!$C:$M,10,FALSE),"")</f>
        <v/>
      </c>
      <c r="Y184" s="174" t="str">
        <f>IFERROR(VLOOKUP($A184,Erweiterungen!$C:$M,11,FALSE),"")</f>
        <v/>
      </c>
      <c r="Z184" s="174"/>
      <c r="AD184" s="26" t="s">
        <v>219</v>
      </c>
      <c r="AH184">
        <f t="shared" ca="1" si="11"/>
        <v>0</v>
      </c>
      <c r="BJ184" s="26"/>
    </row>
    <row r="185" spans="1:62" x14ac:dyDescent="0.3">
      <c r="A185" s="241"/>
      <c r="B185" s="241"/>
      <c r="C185" s="241"/>
      <c r="D185" s="241"/>
      <c r="E185" s="241"/>
      <c r="F185" s="241"/>
      <c r="G185" s="200" t="str">
        <f>IFERROR(VLOOKUP($A185,Erweiterungen!$C:$M,2,FALSE),"")</f>
        <v/>
      </c>
      <c r="H185" s="200"/>
      <c r="I185" s="200"/>
      <c r="J185" s="200"/>
      <c r="K185" s="174" t="str">
        <f>IFERROR(VLOOKUP($A185,Erweiterungen!$C:$M,3,FALSE),"")</f>
        <v/>
      </c>
      <c r="L185" s="174"/>
      <c r="M185" s="174" t="str">
        <f>IFERROR(VLOOKUP($A185,Erweiterungen!$C:$M,4,FALSE),"")</f>
        <v/>
      </c>
      <c r="N185" s="174"/>
      <c r="O185" s="174"/>
      <c r="P185" s="174"/>
      <c r="Q185" s="174" t="str">
        <f>IFERROR(VLOOKUP($A185,Erweiterungen!$C:$M,5,FALSE),"")</f>
        <v/>
      </c>
      <c r="R185" s="174"/>
      <c r="S185" s="239" t="str">
        <f>IFERROR(VLOOKUP($A185,Erweiterungen!$C:$M,7,FALSE),"")</f>
        <v/>
      </c>
      <c r="T185" s="239"/>
      <c r="U185" s="64" t="str">
        <f>IFERROR(VLOOKUP($A185,Erweiterungen!$C:$M,8,FALSE),"")</f>
        <v/>
      </c>
      <c r="V185" s="240" t="str">
        <f>IFERROR(VLOOKUP($A185,Erweiterungen!$C:$M,9,FALSE),"")</f>
        <v/>
      </c>
      <c r="W185" s="240"/>
      <c r="X185" s="64" t="str">
        <f>IFERROR(VLOOKUP($A185,Erweiterungen!$C:$M,10,FALSE),"")</f>
        <v/>
      </c>
      <c r="Y185" s="174" t="str">
        <f>IFERROR(VLOOKUP($A185,Erweiterungen!$C:$M,11,FALSE),"")</f>
        <v/>
      </c>
      <c r="Z185" s="174"/>
      <c r="BJ185" s="26"/>
    </row>
    <row r="186" spans="1:62" ht="17.25" thickBot="1" x14ac:dyDescent="0.35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208">
        <f>SUM(Y165:Z185)</f>
        <v>0</v>
      </c>
      <c r="Z186" s="209"/>
      <c r="BJ186" s="26"/>
    </row>
    <row r="187" spans="1:62" ht="17.25" thickTop="1" x14ac:dyDescent="0.3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BJ187" s="26"/>
    </row>
    <row r="188" spans="1:62" x14ac:dyDescent="0.3">
      <c r="A188" s="80" t="s">
        <v>396</v>
      </c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BJ188" s="26"/>
    </row>
    <row r="189" spans="1:62" ht="8.25" customHeight="1" x14ac:dyDescent="0.3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BJ189" s="26"/>
    </row>
    <row r="190" spans="1:62" x14ac:dyDescent="0.3">
      <c r="A190" s="61" t="s">
        <v>243</v>
      </c>
      <c r="B190" s="61" t="s">
        <v>397</v>
      </c>
      <c r="C190" s="61"/>
      <c r="D190" s="61"/>
      <c r="E190" s="61"/>
      <c r="F190" s="61"/>
      <c r="G190" s="61"/>
      <c r="H190" s="61" t="s">
        <v>177</v>
      </c>
      <c r="I190" s="61"/>
      <c r="J190" s="61"/>
      <c r="K190" s="186" t="s">
        <v>398</v>
      </c>
      <c r="L190" s="186"/>
      <c r="M190" s="186"/>
      <c r="N190" s="186"/>
      <c r="O190" s="186"/>
      <c r="P190" s="186"/>
      <c r="Q190" s="186" t="s">
        <v>399</v>
      </c>
      <c r="R190" s="186"/>
      <c r="S190" s="186"/>
      <c r="T190" s="186"/>
      <c r="U190" s="186"/>
      <c r="V190" s="186"/>
      <c r="W190" s="186"/>
      <c r="X190" s="61" t="s">
        <v>177</v>
      </c>
      <c r="Y190" s="61"/>
      <c r="Z190" s="61"/>
      <c r="BJ190" s="26"/>
    </row>
    <row r="191" spans="1:62" x14ac:dyDescent="0.3">
      <c r="A191" s="57">
        <v>1</v>
      </c>
      <c r="B191" s="171"/>
      <c r="C191" s="171"/>
      <c r="D191" s="171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  <c r="S191" s="171"/>
      <c r="T191" s="171"/>
      <c r="U191" s="171"/>
      <c r="V191" s="171"/>
      <c r="W191" s="171"/>
      <c r="X191" s="171"/>
      <c r="Y191" s="171"/>
      <c r="Z191" s="171"/>
      <c r="BJ191" s="26"/>
    </row>
    <row r="192" spans="1:62" x14ac:dyDescent="0.3">
      <c r="A192" s="57">
        <v>2</v>
      </c>
      <c r="B192" s="171"/>
      <c r="C192" s="171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171"/>
      <c r="T192" s="171"/>
      <c r="U192" s="171"/>
      <c r="V192" s="171"/>
      <c r="W192" s="171"/>
      <c r="X192" s="171"/>
      <c r="Y192" s="171"/>
      <c r="Z192" s="171"/>
      <c r="BJ192" s="26"/>
    </row>
    <row r="193" spans="1:62" x14ac:dyDescent="0.3">
      <c r="A193" s="57">
        <v>3</v>
      </c>
      <c r="B193" s="171"/>
      <c r="C193" s="171"/>
      <c r="D193" s="171"/>
      <c r="E193" s="171"/>
      <c r="F193" s="171"/>
      <c r="G193" s="171"/>
      <c r="H193" s="171"/>
      <c r="I193" s="171"/>
      <c r="J193" s="171"/>
      <c r="K193" s="171"/>
      <c r="L193" s="171"/>
      <c r="M193" s="171"/>
      <c r="N193" s="171"/>
      <c r="O193" s="171"/>
      <c r="P193" s="171"/>
      <c r="Q193" s="171"/>
      <c r="R193" s="171"/>
      <c r="S193" s="171"/>
      <c r="T193" s="171"/>
      <c r="U193" s="171"/>
      <c r="V193" s="171"/>
      <c r="W193" s="171"/>
      <c r="X193" s="171"/>
      <c r="Y193" s="171"/>
      <c r="Z193" s="171"/>
      <c r="BJ193" s="26"/>
    </row>
    <row r="194" spans="1:62" x14ac:dyDescent="0.3">
      <c r="A194" s="57">
        <v>4</v>
      </c>
      <c r="B194" s="171"/>
      <c r="C194" s="171"/>
      <c r="D194" s="171"/>
      <c r="E194" s="171"/>
      <c r="F194" s="171"/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  <c r="Q194" s="171"/>
      <c r="R194" s="171"/>
      <c r="S194" s="171"/>
      <c r="T194" s="171"/>
      <c r="U194" s="171"/>
      <c r="V194" s="171"/>
      <c r="W194" s="171"/>
      <c r="X194" s="171"/>
      <c r="Y194" s="171"/>
      <c r="Z194" s="171"/>
      <c r="BJ194" s="26"/>
    </row>
    <row r="195" spans="1:62" x14ac:dyDescent="0.3">
      <c r="A195" s="57">
        <v>5</v>
      </c>
      <c r="B195" s="171"/>
      <c r="C195" s="171"/>
      <c r="D195" s="171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  <c r="R195" s="171"/>
      <c r="S195" s="171"/>
      <c r="T195" s="171"/>
      <c r="U195" s="171"/>
      <c r="V195" s="171"/>
      <c r="W195" s="171"/>
      <c r="X195" s="171"/>
      <c r="Y195" s="171"/>
      <c r="Z195" s="171"/>
      <c r="BJ195" s="26"/>
    </row>
    <row r="196" spans="1:62" x14ac:dyDescent="0.3">
      <c r="A196" s="57">
        <v>6</v>
      </c>
      <c r="B196" s="171"/>
      <c r="C196" s="17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171"/>
      <c r="T196" s="171"/>
      <c r="U196" s="171"/>
      <c r="V196" s="171"/>
      <c r="W196" s="171"/>
      <c r="X196" s="171"/>
      <c r="Y196" s="171"/>
      <c r="Z196" s="171"/>
      <c r="BJ196" s="26"/>
    </row>
    <row r="197" spans="1:62" x14ac:dyDescent="0.3">
      <c r="A197" s="57">
        <v>7</v>
      </c>
      <c r="B197" s="171"/>
      <c r="C197" s="171"/>
      <c r="D197" s="171"/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  <c r="S197" s="171"/>
      <c r="T197" s="171"/>
      <c r="U197" s="171"/>
      <c r="V197" s="171"/>
      <c r="W197" s="171"/>
      <c r="X197" s="171"/>
      <c r="Y197" s="171"/>
      <c r="Z197" s="171"/>
      <c r="BJ197" s="26"/>
    </row>
    <row r="198" spans="1:62" x14ac:dyDescent="0.3">
      <c r="A198" s="57">
        <v>8</v>
      </c>
      <c r="B198" s="171"/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71"/>
      <c r="BJ198" s="26"/>
    </row>
    <row r="199" spans="1:62" x14ac:dyDescent="0.3">
      <c r="A199" s="57">
        <v>9</v>
      </c>
      <c r="B199" s="171"/>
      <c r="C199" s="171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1"/>
      <c r="W199" s="171"/>
      <c r="X199" s="171"/>
      <c r="Y199" s="171"/>
      <c r="Z199" s="171"/>
      <c r="BJ199" s="26"/>
    </row>
    <row r="200" spans="1:62" x14ac:dyDescent="0.3">
      <c r="A200" s="57">
        <v>10</v>
      </c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171"/>
      <c r="T200" s="171"/>
      <c r="U200" s="171"/>
      <c r="V200" s="171"/>
      <c r="W200" s="171"/>
      <c r="X200" s="171"/>
      <c r="Y200" s="171"/>
      <c r="Z200" s="171"/>
      <c r="BJ200" s="26"/>
    </row>
    <row r="201" spans="1:62" x14ac:dyDescent="0.3">
      <c r="A201" s="57">
        <v>11</v>
      </c>
      <c r="B201" s="171"/>
      <c r="C201" s="171"/>
      <c r="D201" s="171"/>
      <c r="E201" s="171"/>
      <c r="F201" s="171"/>
      <c r="G201" s="171"/>
      <c r="H201" s="171"/>
      <c r="I201" s="171"/>
      <c r="J201" s="171"/>
      <c r="K201" s="171"/>
      <c r="L201" s="171"/>
      <c r="M201" s="171"/>
      <c r="N201" s="171"/>
      <c r="O201" s="171"/>
      <c r="P201" s="171"/>
      <c r="Q201" s="171"/>
      <c r="R201" s="171"/>
      <c r="S201" s="171"/>
      <c r="T201" s="171"/>
      <c r="U201" s="171"/>
      <c r="V201" s="171"/>
      <c r="W201" s="171"/>
      <c r="X201" s="171"/>
      <c r="Y201" s="171"/>
      <c r="Z201" s="171"/>
      <c r="BJ201" s="26"/>
    </row>
    <row r="202" spans="1:62" x14ac:dyDescent="0.3">
      <c r="A202" s="57">
        <v>12</v>
      </c>
      <c r="B202" s="171"/>
      <c r="C202" s="171"/>
      <c r="D202" s="171"/>
      <c r="E202" s="171"/>
      <c r="F202" s="171"/>
      <c r="G202" s="171"/>
      <c r="H202" s="171"/>
      <c r="I202" s="171"/>
      <c r="J202" s="171"/>
      <c r="K202" s="171"/>
      <c r="L202" s="171"/>
      <c r="M202" s="171"/>
      <c r="N202" s="171"/>
      <c r="O202" s="171"/>
      <c r="P202" s="171"/>
      <c r="Q202" s="171"/>
      <c r="R202" s="171"/>
      <c r="S202" s="171"/>
      <c r="T202" s="171"/>
      <c r="U202" s="171"/>
      <c r="V202" s="171"/>
      <c r="W202" s="171"/>
      <c r="X202" s="171"/>
      <c r="Y202" s="171"/>
      <c r="Z202" s="171"/>
      <c r="BJ202" s="26"/>
    </row>
    <row r="203" spans="1:62" x14ac:dyDescent="0.3">
      <c r="A203" s="57">
        <v>13</v>
      </c>
      <c r="B203" s="171"/>
      <c r="C203" s="171"/>
      <c r="D203" s="171"/>
      <c r="E203" s="171"/>
      <c r="F203" s="171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  <c r="Q203" s="171"/>
      <c r="R203" s="171"/>
      <c r="S203" s="171"/>
      <c r="T203" s="171"/>
      <c r="U203" s="171"/>
      <c r="V203" s="171"/>
      <c r="W203" s="171"/>
      <c r="X203" s="171"/>
      <c r="Y203" s="171"/>
      <c r="Z203" s="171"/>
      <c r="BJ203" s="26"/>
    </row>
    <row r="204" spans="1:62" x14ac:dyDescent="0.3">
      <c r="A204" s="57">
        <v>14</v>
      </c>
      <c r="B204" s="171"/>
      <c r="C204" s="171"/>
      <c r="D204" s="171"/>
      <c r="E204" s="171"/>
      <c r="F204" s="171"/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  <c r="Q204" s="171"/>
      <c r="R204" s="171"/>
      <c r="S204" s="171"/>
      <c r="T204" s="171"/>
      <c r="U204" s="171"/>
      <c r="V204" s="171"/>
      <c r="W204" s="171"/>
      <c r="X204" s="171"/>
      <c r="Y204" s="171"/>
      <c r="Z204" s="171"/>
      <c r="BJ204" s="26"/>
    </row>
    <row r="205" spans="1:62" x14ac:dyDescent="0.3">
      <c r="A205" s="57">
        <v>15</v>
      </c>
      <c r="B205" s="171"/>
      <c r="C205" s="171"/>
      <c r="D205" s="171"/>
      <c r="E205" s="171"/>
      <c r="F205" s="171"/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  <c r="Q205" s="171"/>
      <c r="R205" s="171"/>
      <c r="S205" s="171"/>
      <c r="T205" s="171"/>
      <c r="U205" s="171"/>
      <c r="V205" s="171"/>
      <c r="W205" s="171"/>
      <c r="X205" s="171"/>
      <c r="Y205" s="171"/>
      <c r="Z205" s="171"/>
      <c r="BJ205" s="26"/>
    </row>
    <row r="206" spans="1:62" x14ac:dyDescent="0.3">
      <c r="A206" s="57">
        <v>16</v>
      </c>
      <c r="B206" s="171"/>
      <c r="C206" s="171"/>
      <c r="D206" s="171"/>
      <c r="E206" s="171"/>
      <c r="F206" s="171"/>
      <c r="G206" s="171"/>
      <c r="H206" s="171"/>
      <c r="I206" s="171"/>
      <c r="J206" s="171"/>
      <c r="K206" s="171"/>
      <c r="L206" s="171"/>
      <c r="M206" s="171"/>
      <c r="N206" s="171"/>
      <c r="O206" s="171"/>
      <c r="P206" s="171"/>
      <c r="Q206" s="171"/>
      <c r="R206" s="171"/>
      <c r="S206" s="171"/>
      <c r="T206" s="171"/>
      <c r="U206" s="171"/>
      <c r="V206" s="171"/>
      <c r="W206" s="171"/>
      <c r="X206" s="171"/>
      <c r="Y206" s="171"/>
      <c r="Z206" s="171"/>
      <c r="BJ206" s="26"/>
    </row>
    <row r="207" spans="1:62" x14ac:dyDescent="0.3">
      <c r="A207" s="57">
        <v>17</v>
      </c>
      <c r="B207" s="171"/>
      <c r="C207" s="171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P207" s="171"/>
      <c r="Q207" s="171"/>
      <c r="R207" s="171"/>
      <c r="S207" s="171"/>
      <c r="T207" s="171"/>
      <c r="U207" s="171"/>
      <c r="V207" s="171"/>
      <c r="W207" s="171"/>
      <c r="X207" s="171"/>
      <c r="Y207" s="171"/>
      <c r="Z207" s="171"/>
      <c r="BJ207" s="26"/>
    </row>
    <row r="208" spans="1:62" x14ac:dyDescent="0.3">
      <c r="A208" s="57">
        <v>18</v>
      </c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  <c r="Q208" s="171"/>
      <c r="R208" s="171"/>
      <c r="S208" s="171"/>
      <c r="T208" s="171"/>
      <c r="U208" s="171"/>
      <c r="V208" s="171"/>
      <c r="W208" s="171"/>
      <c r="X208" s="171"/>
      <c r="Y208" s="171"/>
      <c r="Z208" s="171"/>
      <c r="BJ208" s="26"/>
    </row>
    <row r="209" spans="1:62" x14ac:dyDescent="0.3">
      <c r="A209" s="57">
        <v>19</v>
      </c>
      <c r="B209" s="171"/>
      <c r="C209" s="171"/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1"/>
      <c r="P209" s="171"/>
      <c r="Q209" s="171"/>
      <c r="R209" s="171"/>
      <c r="S209" s="171"/>
      <c r="T209" s="171"/>
      <c r="U209" s="171"/>
      <c r="V209" s="171"/>
      <c r="W209" s="171"/>
      <c r="X209" s="171"/>
      <c r="Y209" s="171"/>
      <c r="Z209" s="171"/>
      <c r="BJ209" s="26"/>
    </row>
    <row r="210" spans="1:62" x14ac:dyDescent="0.3">
      <c r="A210" s="57">
        <v>20</v>
      </c>
      <c r="B210" s="171"/>
      <c r="C210" s="171"/>
      <c r="D210" s="171"/>
      <c r="E210" s="171"/>
      <c r="F210" s="171"/>
      <c r="G210" s="171"/>
      <c r="H210" s="171"/>
      <c r="I210" s="171"/>
      <c r="J210" s="171"/>
      <c r="K210" s="171"/>
      <c r="L210" s="171"/>
      <c r="M210" s="171"/>
      <c r="N210" s="171"/>
      <c r="O210" s="171"/>
      <c r="P210" s="171"/>
      <c r="Q210" s="171"/>
      <c r="R210" s="171"/>
      <c r="S210" s="171"/>
      <c r="T210" s="171"/>
      <c r="U210" s="171"/>
      <c r="V210" s="171"/>
      <c r="W210" s="171"/>
      <c r="X210" s="171"/>
      <c r="Y210" s="171"/>
      <c r="Z210" s="171"/>
      <c r="BJ210" s="26"/>
    </row>
    <row r="211" spans="1:62" x14ac:dyDescent="0.3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BJ211" s="26"/>
    </row>
    <row r="212" spans="1:62" x14ac:dyDescent="0.3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BJ212" s="26"/>
    </row>
    <row r="213" spans="1:62" x14ac:dyDescent="0.3">
      <c r="BJ213" s="26"/>
    </row>
    <row r="214" spans="1:62" x14ac:dyDescent="0.3">
      <c r="BJ214" s="26"/>
    </row>
    <row r="215" spans="1:62" x14ac:dyDescent="0.3">
      <c r="BJ215" s="26"/>
    </row>
    <row r="216" spans="1:62" x14ac:dyDescent="0.3">
      <c r="BJ216" s="26"/>
    </row>
    <row r="217" spans="1:62" x14ac:dyDescent="0.3">
      <c r="BJ217" s="26"/>
    </row>
    <row r="218" spans="1:62" x14ac:dyDescent="0.3">
      <c r="BJ218" s="26"/>
    </row>
    <row r="219" spans="1:62" x14ac:dyDescent="0.3">
      <c r="BJ219" s="26"/>
    </row>
    <row r="220" spans="1:62" x14ac:dyDescent="0.3">
      <c r="BJ220" s="26"/>
    </row>
    <row r="221" spans="1:62" x14ac:dyDescent="0.3">
      <c r="BJ221" s="26"/>
    </row>
    <row r="222" spans="1:62" x14ac:dyDescent="0.3">
      <c r="BJ222" s="26"/>
    </row>
    <row r="223" spans="1:62" x14ac:dyDescent="0.3">
      <c r="BJ223" s="26"/>
    </row>
    <row r="224" spans="1:62" x14ac:dyDescent="0.3">
      <c r="BJ224" s="26"/>
    </row>
    <row r="225" spans="62:62" x14ac:dyDescent="0.3">
      <c r="BJ225" s="26"/>
    </row>
    <row r="226" spans="62:62" x14ac:dyDescent="0.3">
      <c r="BJ226" s="26"/>
    </row>
    <row r="227" spans="62:62" x14ac:dyDescent="0.3">
      <c r="BJ227" s="26"/>
    </row>
    <row r="228" spans="62:62" x14ac:dyDescent="0.3">
      <c r="BJ228" s="26"/>
    </row>
    <row r="229" spans="62:62" x14ac:dyDescent="0.3">
      <c r="BJ229" s="26"/>
    </row>
    <row r="230" spans="62:62" x14ac:dyDescent="0.3">
      <c r="BJ230" s="26"/>
    </row>
    <row r="231" spans="62:62" x14ac:dyDescent="0.3">
      <c r="BJ231" s="26"/>
    </row>
    <row r="232" spans="62:62" x14ac:dyDescent="0.3">
      <c r="BJ232" s="26"/>
    </row>
    <row r="233" spans="62:62" x14ac:dyDescent="0.3">
      <c r="BJ233" s="26"/>
    </row>
    <row r="234" spans="62:62" x14ac:dyDescent="0.3">
      <c r="BJ234" s="26"/>
    </row>
    <row r="235" spans="62:62" x14ac:dyDescent="0.3">
      <c r="BJ235" s="26"/>
    </row>
    <row r="236" spans="62:62" x14ac:dyDescent="0.3">
      <c r="BJ236" s="26"/>
    </row>
    <row r="237" spans="62:62" x14ac:dyDescent="0.3">
      <c r="BJ237" s="26"/>
    </row>
    <row r="238" spans="62:62" x14ac:dyDescent="0.3">
      <c r="BJ238" s="26"/>
    </row>
    <row r="239" spans="62:62" x14ac:dyDescent="0.3">
      <c r="BJ239" s="26"/>
    </row>
    <row r="240" spans="62:62" x14ac:dyDescent="0.3">
      <c r="BJ240" s="26"/>
    </row>
    <row r="241" spans="62:62" x14ac:dyDescent="0.3">
      <c r="BJ241" s="26"/>
    </row>
    <row r="242" spans="62:62" x14ac:dyDescent="0.3">
      <c r="BJ242" s="26"/>
    </row>
    <row r="243" spans="62:62" x14ac:dyDescent="0.3">
      <c r="BJ243" s="26"/>
    </row>
    <row r="244" spans="62:62" x14ac:dyDescent="0.3">
      <c r="BJ244" s="26"/>
    </row>
    <row r="245" spans="62:62" x14ac:dyDescent="0.3">
      <c r="BJ245" s="26"/>
    </row>
    <row r="246" spans="62:62" x14ac:dyDescent="0.3">
      <c r="BJ246" s="26"/>
    </row>
    <row r="247" spans="62:62" x14ac:dyDescent="0.3">
      <c r="BJ247" s="26"/>
    </row>
    <row r="248" spans="62:62" x14ac:dyDescent="0.3">
      <c r="BJ248" s="26"/>
    </row>
    <row r="249" spans="62:62" x14ac:dyDescent="0.3">
      <c r="BJ249" s="26"/>
    </row>
    <row r="250" spans="62:62" x14ac:dyDescent="0.3">
      <c r="BJ250" s="26"/>
    </row>
    <row r="251" spans="62:62" x14ac:dyDescent="0.3">
      <c r="BJ251" s="26"/>
    </row>
    <row r="252" spans="62:62" x14ac:dyDescent="0.3">
      <c r="BJ252" s="26"/>
    </row>
    <row r="253" spans="62:62" x14ac:dyDescent="0.3">
      <c r="BJ253" s="26"/>
    </row>
    <row r="254" spans="62:62" x14ac:dyDescent="0.3">
      <c r="BJ254" s="26"/>
    </row>
    <row r="255" spans="62:62" x14ac:dyDescent="0.3">
      <c r="BJ255" s="26"/>
    </row>
    <row r="256" spans="62:62" x14ac:dyDescent="0.3">
      <c r="BJ256" s="26"/>
    </row>
    <row r="257" spans="62:62" x14ac:dyDescent="0.3">
      <c r="BJ257" s="26"/>
    </row>
    <row r="258" spans="62:62" x14ac:dyDescent="0.3">
      <c r="BJ258" s="26"/>
    </row>
    <row r="259" spans="62:62" x14ac:dyDescent="0.3">
      <c r="BJ259" s="26"/>
    </row>
    <row r="260" spans="62:62" x14ac:dyDescent="0.3">
      <c r="BJ260" s="26"/>
    </row>
    <row r="261" spans="62:62" x14ac:dyDescent="0.3">
      <c r="BJ261" s="26"/>
    </row>
    <row r="262" spans="62:62" x14ac:dyDescent="0.3">
      <c r="BJ262" s="26"/>
    </row>
    <row r="263" spans="62:62" x14ac:dyDescent="0.3">
      <c r="BJ263" s="26"/>
    </row>
    <row r="264" spans="62:62" x14ac:dyDescent="0.3">
      <c r="BJ264" s="26"/>
    </row>
    <row r="265" spans="62:62" x14ac:dyDescent="0.3">
      <c r="BJ265" s="26"/>
    </row>
    <row r="266" spans="62:62" x14ac:dyDescent="0.3">
      <c r="BJ266" s="26"/>
    </row>
    <row r="267" spans="62:62" x14ac:dyDescent="0.3">
      <c r="BJ267" s="26"/>
    </row>
    <row r="268" spans="62:62" x14ac:dyDescent="0.3">
      <c r="BJ268" s="26"/>
    </row>
    <row r="269" spans="62:62" x14ac:dyDescent="0.3">
      <c r="BJ269" s="26"/>
    </row>
    <row r="270" spans="62:62" x14ac:dyDescent="0.3">
      <c r="BJ270" s="26"/>
    </row>
    <row r="271" spans="62:62" x14ac:dyDescent="0.3">
      <c r="BJ271" s="26"/>
    </row>
    <row r="272" spans="62:62" x14ac:dyDescent="0.3">
      <c r="BJ272" s="26"/>
    </row>
    <row r="273" spans="62:62" x14ac:dyDescent="0.3">
      <c r="BJ273" s="26"/>
    </row>
    <row r="274" spans="62:62" x14ac:dyDescent="0.3">
      <c r="BJ274" s="26"/>
    </row>
    <row r="275" spans="62:62" x14ac:dyDescent="0.3">
      <c r="BJ275" s="26"/>
    </row>
    <row r="276" spans="62:62" x14ac:dyDescent="0.3">
      <c r="BJ276" s="26"/>
    </row>
  </sheetData>
  <sortState ref="BJ164:BJ183">
    <sortCondition ref="BJ164:BJ183"/>
  </sortState>
  <mergeCells count="767">
    <mergeCell ref="B210:G210"/>
    <mergeCell ref="H210:J210"/>
    <mergeCell ref="K210:P210"/>
    <mergeCell ref="Q210:W210"/>
    <mergeCell ref="X210:Z210"/>
    <mergeCell ref="B208:G208"/>
    <mergeCell ref="H208:J208"/>
    <mergeCell ref="K208:P208"/>
    <mergeCell ref="Q208:W208"/>
    <mergeCell ref="X208:Z208"/>
    <mergeCell ref="B209:G209"/>
    <mergeCell ref="H209:J209"/>
    <mergeCell ref="K209:P209"/>
    <mergeCell ref="Q209:W209"/>
    <mergeCell ref="X209:Z209"/>
    <mergeCell ref="B206:G206"/>
    <mergeCell ref="H206:J206"/>
    <mergeCell ref="K206:P206"/>
    <mergeCell ref="Q206:W206"/>
    <mergeCell ref="X206:Z206"/>
    <mergeCell ref="B207:G207"/>
    <mergeCell ref="H207:J207"/>
    <mergeCell ref="K207:P207"/>
    <mergeCell ref="Q207:W207"/>
    <mergeCell ref="X207:Z207"/>
    <mergeCell ref="B204:G204"/>
    <mergeCell ref="H204:J204"/>
    <mergeCell ref="K204:P204"/>
    <mergeCell ref="Q204:W204"/>
    <mergeCell ref="X204:Z204"/>
    <mergeCell ref="B205:G205"/>
    <mergeCell ref="H205:J205"/>
    <mergeCell ref="K205:P205"/>
    <mergeCell ref="Q205:W205"/>
    <mergeCell ref="X205:Z205"/>
    <mergeCell ref="B202:G202"/>
    <mergeCell ref="H202:J202"/>
    <mergeCell ref="K202:P202"/>
    <mergeCell ref="Q202:W202"/>
    <mergeCell ref="X202:Z202"/>
    <mergeCell ref="B203:G203"/>
    <mergeCell ref="H203:J203"/>
    <mergeCell ref="K203:P203"/>
    <mergeCell ref="Q203:W203"/>
    <mergeCell ref="X203:Z203"/>
    <mergeCell ref="B200:G200"/>
    <mergeCell ref="H200:J200"/>
    <mergeCell ref="K200:P200"/>
    <mergeCell ref="Q200:W200"/>
    <mergeCell ref="X200:Z200"/>
    <mergeCell ref="B201:G201"/>
    <mergeCell ref="H201:J201"/>
    <mergeCell ref="K201:P201"/>
    <mergeCell ref="Q201:W201"/>
    <mergeCell ref="X201:Z201"/>
    <mergeCell ref="B198:G198"/>
    <mergeCell ref="H198:J198"/>
    <mergeCell ref="K198:P198"/>
    <mergeCell ref="Q198:W198"/>
    <mergeCell ref="X198:Z198"/>
    <mergeCell ref="B199:G199"/>
    <mergeCell ref="H199:J199"/>
    <mergeCell ref="K199:P199"/>
    <mergeCell ref="Q199:W199"/>
    <mergeCell ref="X199:Z199"/>
    <mergeCell ref="B196:G196"/>
    <mergeCell ref="H196:J196"/>
    <mergeCell ref="K196:P196"/>
    <mergeCell ref="Q196:W196"/>
    <mergeCell ref="X196:Z196"/>
    <mergeCell ref="B197:G197"/>
    <mergeCell ref="H197:J197"/>
    <mergeCell ref="K197:P197"/>
    <mergeCell ref="Q197:W197"/>
    <mergeCell ref="X197:Z197"/>
    <mergeCell ref="B194:G194"/>
    <mergeCell ref="H194:J194"/>
    <mergeCell ref="K194:P194"/>
    <mergeCell ref="Q194:W194"/>
    <mergeCell ref="X194:Z194"/>
    <mergeCell ref="B195:G195"/>
    <mergeCell ref="H195:J195"/>
    <mergeCell ref="K195:P195"/>
    <mergeCell ref="Q195:W195"/>
    <mergeCell ref="X195:Z195"/>
    <mergeCell ref="X192:Z192"/>
    <mergeCell ref="B193:G193"/>
    <mergeCell ref="H193:J193"/>
    <mergeCell ref="K193:P193"/>
    <mergeCell ref="Q193:W193"/>
    <mergeCell ref="X193:Z193"/>
    <mergeCell ref="K190:P190"/>
    <mergeCell ref="Q190:W190"/>
    <mergeCell ref="B192:G192"/>
    <mergeCell ref="H192:J192"/>
    <mergeCell ref="K192:P192"/>
    <mergeCell ref="Q192:W192"/>
    <mergeCell ref="Y186:Z186"/>
    <mergeCell ref="B191:G191"/>
    <mergeCell ref="H191:J191"/>
    <mergeCell ref="K191:P191"/>
    <mergeCell ref="X191:Z191"/>
    <mergeCell ref="Q191:W191"/>
    <mergeCell ref="V184:W184"/>
    <mergeCell ref="Y184:Z184"/>
    <mergeCell ref="A185:F185"/>
    <mergeCell ref="G185:J185"/>
    <mergeCell ref="K185:L185"/>
    <mergeCell ref="M185:P185"/>
    <mergeCell ref="Q185:R185"/>
    <mergeCell ref="S185:T185"/>
    <mergeCell ref="V185:W185"/>
    <mergeCell ref="Y185:Z185"/>
    <mergeCell ref="A184:F184"/>
    <mergeCell ref="G184:J184"/>
    <mergeCell ref="K184:L184"/>
    <mergeCell ref="M184:P184"/>
    <mergeCell ref="Q184:R184"/>
    <mergeCell ref="S184:T184"/>
    <mergeCell ref="Y182:Z182"/>
    <mergeCell ref="A183:F183"/>
    <mergeCell ref="G183:J183"/>
    <mergeCell ref="K183:L183"/>
    <mergeCell ref="M183:P183"/>
    <mergeCell ref="Q183:R183"/>
    <mergeCell ref="S183:T183"/>
    <mergeCell ref="V183:W183"/>
    <mergeCell ref="Y183:Z183"/>
    <mergeCell ref="A182:F182"/>
    <mergeCell ref="G182:J182"/>
    <mergeCell ref="K182:L182"/>
    <mergeCell ref="M182:P182"/>
    <mergeCell ref="Q182:R182"/>
    <mergeCell ref="S182:T182"/>
    <mergeCell ref="V182:W182"/>
    <mergeCell ref="V180:W180"/>
    <mergeCell ref="Y180:Z180"/>
    <mergeCell ref="A181:F181"/>
    <mergeCell ref="G181:J181"/>
    <mergeCell ref="K181:L181"/>
    <mergeCell ref="M181:P181"/>
    <mergeCell ref="Q181:R181"/>
    <mergeCell ref="S181:T181"/>
    <mergeCell ref="V181:W181"/>
    <mergeCell ref="Y181:Z181"/>
    <mergeCell ref="A180:F180"/>
    <mergeCell ref="G180:J180"/>
    <mergeCell ref="K180:L180"/>
    <mergeCell ref="M180:P180"/>
    <mergeCell ref="Q180:R180"/>
    <mergeCell ref="S180:T180"/>
    <mergeCell ref="V178:W178"/>
    <mergeCell ref="Y178:Z178"/>
    <mergeCell ref="A179:F179"/>
    <mergeCell ref="G179:J179"/>
    <mergeCell ref="K179:L179"/>
    <mergeCell ref="M179:P179"/>
    <mergeCell ref="Q179:R179"/>
    <mergeCell ref="S179:T179"/>
    <mergeCell ref="V179:W179"/>
    <mergeCell ref="Y179:Z179"/>
    <mergeCell ref="A178:F178"/>
    <mergeCell ref="G178:J178"/>
    <mergeCell ref="K178:L178"/>
    <mergeCell ref="M178:P178"/>
    <mergeCell ref="Q178:R178"/>
    <mergeCell ref="S178:T178"/>
    <mergeCell ref="V176:W176"/>
    <mergeCell ref="Y176:Z176"/>
    <mergeCell ref="A177:F177"/>
    <mergeCell ref="G177:J177"/>
    <mergeCell ref="K177:L177"/>
    <mergeCell ref="M177:P177"/>
    <mergeCell ref="Q177:R177"/>
    <mergeCell ref="S177:T177"/>
    <mergeCell ref="V177:W177"/>
    <mergeCell ref="Y177:Z177"/>
    <mergeCell ref="A176:F176"/>
    <mergeCell ref="G176:J176"/>
    <mergeCell ref="K176:L176"/>
    <mergeCell ref="M176:P176"/>
    <mergeCell ref="Q176:R176"/>
    <mergeCell ref="S176:T176"/>
    <mergeCell ref="V174:W174"/>
    <mergeCell ref="Y174:Z174"/>
    <mergeCell ref="A175:F175"/>
    <mergeCell ref="G175:J175"/>
    <mergeCell ref="K175:L175"/>
    <mergeCell ref="M175:P175"/>
    <mergeCell ref="Q175:R175"/>
    <mergeCell ref="S175:T175"/>
    <mergeCell ref="V175:W175"/>
    <mergeCell ref="Y175:Z175"/>
    <mergeCell ref="A174:F174"/>
    <mergeCell ref="G174:J174"/>
    <mergeCell ref="K174:L174"/>
    <mergeCell ref="M174:P174"/>
    <mergeCell ref="Q174:R174"/>
    <mergeCell ref="S174:T174"/>
    <mergeCell ref="V172:W172"/>
    <mergeCell ref="Y172:Z172"/>
    <mergeCell ref="A173:F173"/>
    <mergeCell ref="G173:J173"/>
    <mergeCell ref="K173:L173"/>
    <mergeCell ref="M173:P173"/>
    <mergeCell ref="Q173:R173"/>
    <mergeCell ref="S173:T173"/>
    <mergeCell ref="V173:W173"/>
    <mergeCell ref="Y173:Z173"/>
    <mergeCell ref="A172:F172"/>
    <mergeCell ref="G172:J172"/>
    <mergeCell ref="K172:L172"/>
    <mergeCell ref="M172:P172"/>
    <mergeCell ref="Q172:R172"/>
    <mergeCell ref="S172:T172"/>
    <mergeCell ref="V170:W170"/>
    <mergeCell ref="Y170:Z170"/>
    <mergeCell ref="A171:F171"/>
    <mergeCell ref="G171:J171"/>
    <mergeCell ref="K171:L171"/>
    <mergeCell ref="M171:P171"/>
    <mergeCell ref="Q171:R171"/>
    <mergeCell ref="S171:T171"/>
    <mergeCell ref="V171:W171"/>
    <mergeCell ref="Y171:Z171"/>
    <mergeCell ref="A170:F170"/>
    <mergeCell ref="G170:J170"/>
    <mergeCell ref="K170:L170"/>
    <mergeCell ref="M170:P170"/>
    <mergeCell ref="Q170:R170"/>
    <mergeCell ref="S170:T170"/>
    <mergeCell ref="A169:F169"/>
    <mergeCell ref="G169:J169"/>
    <mergeCell ref="K169:L169"/>
    <mergeCell ref="M169:P169"/>
    <mergeCell ref="Q169:R169"/>
    <mergeCell ref="S169:T169"/>
    <mergeCell ref="V169:W169"/>
    <mergeCell ref="Y169:Z169"/>
    <mergeCell ref="A168:F168"/>
    <mergeCell ref="G168:J168"/>
    <mergeCell ref="K168:L168"/>
    <mergeCell ref="M168:P168"/>
    <mergeCell ref="Q168:R168"/>
    <mergeCell ref="S168:T168"/>
    <mergeCell ref="A167:F167"/>
    <mergeCell ref="G167:J167"/>
    <mergeCell ref="K167:L167"/>
    <mergeCell ref="M167:P167"/>
    <mergeCell ref="Q167:R167"/>
    <mergeCell ref="S167:T167"/>
    <mergeCell ref="V167:W167"/>
    <mergeCell ref="Y167:Z167"/>
    <mergeCell ref="V168:W168"/>
    <mergeCell ref="Y168:Z168"/>
    <mergeCell ref="S165:T165"/>
    <mergeCell ref="V165:W165"/>
    <mergeCell ref="Y165:Z165"/>
    <mergeCell ref="A166:F166"/>
    <mergeCell ref="G166:J166"/>
    <mergeCell ref="K166:L166"/>
    <mergeCell ref="M166:P166"/>
    <mergeCell ref="Q166:R166"/>
    <mergeCell ref="S166:T166"/>
    <mergeCell ref="V166:W166"/>
    <mergeCell ref="A165:F165"/>
    <mergeCell ref="G165:J165"/>
    <mergeCell ref="K165:L165"/>
    <mergeCell ref="M165:P165"/>
    <mergeCell ref="Q165:R165"/>
    <mergeCell ref="Y166:Z166"/>
    <mergeCell ref="V31:W31"/>
    <mergeCell ref="V32:W32"/>
    <mergeCell ref="V34:W34"/>
    <mergeCell ref="S163:X163"/>
    <mergeCell ref="C155:H155"/>
    <mergeCell ref="I155:M155"/>
    <mergeCell ref="N155:Q155"/>
    <mergeCell ref="R155:T155"/>
    <mergeCell ref="U155:W155"/>
    <mergeCell ref="X155:Z155"/>
    <mergeCell ref="C154:H154"/>
    <mergeCell ref="I154:M154"/>
    <mergeCell ref="N154:Q154"/>
    <mergeCell ref="R154:T154"/>
    <mergeCell ref="U154:W154"/>
    <mergeCell ref="X154:Z154"/>
    <mergeCell ref="C153:H153"/>
    <mergeCell ref="V33:W33"/>
    <mergeCell ref="Y163:Z164"/>
    <mergeCell ref="C157:H157"/>
    <mergeCell ref="I157:M157"/>
    <mergeCell ref="N157:Q157"/>
    <mergeCell ref="R157:T157"/>
    <mergeCell ref="U157:W157"/>
    <mergeCell ref="X157:Z157"/>
    <mergeCell ref="C156:H156"/>
    <mergeCell ref="I156:M156"/>
    <mergeCell ref="N156:Q156"/>
    <mergeCell ref="R156:T156"/>
    <mergeCell ref="U156:W156"/>
    <mergeCell ref="X156:Z156"/>
    <mergeCell ref="C158:H158"/>
    <mergeCell ref="I158:M158"/>
    <mergeCell ref="N158:Q158"/>
    <mergeCell ref="R158:T158"/>
    <mergeCell ref="U158:W158"/>
    <mergeCell ref="X158:Z158"/>
    <mergeCell ref="S164:T164"/>
    <mergeCell ref="V164:W164"/>
    <mergeCell ref="A163:F164"/>
    <mergeCell ref="G163:J164"/>
    <mergeCell ref="K163:L164"/>
    <mergeCell ref="M163:P164"/>
    <mergeCell ref="Q163:R164"/>
    <mergeCell ref="I153:M153"/>
    <mergeCell ref="N153:Q153"/>
    <mergeCell ref="R153:T153"/>
    <mergeCell ref="U153:W153"/>
    <mergeCell ref="X153:Z153"/>
    <mergeCell ref="C152:H152"/>
    <mergeCell ref="I152:M152"/>
    <mergeCell ref="N152:Q152"/>
    <mergeCell ref="R152:T152"/>
    <mergeCell ref="U152:W152"/>
    <mergeCell ref="X152:Z152"/>
    <mergeCell ref="C151:H151"/>
    <mergeCell ref="I151:M151"/>
    <mergeCell ref="N151:Q151"/>
    <mergeCell ref="R151:T151"/>
    <mergeCell ref="U151:W151"/>
    <mergeCell ref="X151:Z151"/>
    <mergeCell ref="AD112:AF112"/>
    <mergeCell ref="AD113:AF113"/>
    <mergeCell ref="AD114:AF114"/>
    <mergeCell ref="AD115:AF115"/>
    <mergeCell ref="C150:H150"/>
    <mergeCell ref="I150:M150"/>
    <mergeCell ref="N150:Q150"/>
    <mergeCell ref="R150:T150"/>
    <mergeCell ref="U150:W150"/>
    <mergeCell ref="X150:Z150"/>
    <mergeCell ref="U118:V118"/>
    <mergeCell ref="W118:X118"/>
    <mergeCell ref="Y118:Z118"/>
    <mergeCell ref="Y115:Z115"/>
    <mergeCell ref="A116:E116"/>
    <mergeCell ref="F116:J116"/>
    <mergeCell ref="K116:L116"/>
    <mergeCell ref="N116:O116"/>
    <mergeCell ref="AD105:AF105"/>
    <mergeCell ref="AD106:AF106"/>
    <mergeCell ref="AD107:AF107"/>
    <mergeCell ref="AD108:AF108"/>
    <mergeCell ref="AD109:AF109"/>
    <mergeCell ref="AD110:AF110"/>
    <mergeCell ref="AD111:AF111"/>
    <mergeCell ref="A118:E118"/>
    <mergeCell ref="F118:J118"/>
    <mergeCell ref="K118:L118"/>
    <mergeCell ref="N118:O118"/>
    <mergeCell ref="Q118:R118"/>
    <mergeCell ref="S118:T118"/>
    <mergeCell ref="Y116:Z116"/>
    <mergeCell ref="A117:E117"/>
    <mergeCell ref="F117:J117"/>
    <mergeCell ref="K117:L117"/>
    <mergeCell ref="N117:O117"/>
    <mergeCell ref="Q117:R117"/>
    <mergeCell ref="S117:T117"/>
    <mergeCell ref="U117:V117"/>
    <mergeCell ref="W117:X117"/>
    <mergeCell ref="Y117:Z117"/>
    <mergeCell ref="W115:X115"/>
    <mergeCell ref="Q116:R116"/>
    <mergeCell ref="S116:T116"/>
    <mergeCell ref="U116:V116"/>
    <mergeCell ref="W116:X116"/>
    <mergeCell ref="U114:V114"/>
    <mergeCell ref="W114:X114"/>
    <mergeCell ref="Y114:Z114"/>
    <mergeCell ref="A115:E115"/>
    <mergeCell ref="F115:J115"/>
    <mergeCell ref="K115:L115"/>
    <mergeCell ref="N115:O115"/>
    <mergeCell ref="Q115:R115"/>
    <mergeCell ref="S115:T115"/>
    <mergeCell ref="U115:V115"/>
    <mergeCell ref="A114:E114"/>
    <mergeCell ref="F114:J114"/>
    <mergeCell ref="K114:L114"/>
    <mergeCell ref="N114:O114"/>
    <mergeCell ref="Q114:R114"/>
    <mergeCell ref="S114:T114"/>
    <mergeCell ref="N112:O112"/>
    <mergeCell ref="Q112:R112"/>
    <mergeCell ref="S112:T112"/>
    <mergeCell ref="U112:V112"/>
    <mergeCell ref="W112:X112"/>
    <mergeCell ref="Y112:Z112"/>
    <mergeCell ref="A113:E113"/>
    <mergeCell ref="F113:J113"/>
    <mergeCell ref="K113:L113"/>
    <mergeCell ref="N113:O113"/>
    <mergeCell ref="Q113:R113"/>
    <mergeCell ref="S113:T113"/>
    <mergeCell ref="U113:V113"/>
    <mergeCell ref="W113:X113"/>
    <mergeCell ref="Y113:Z113"/>
    <mergeCell ref="W109:X109"/>
    <mergeCell ref="Y109:Z109"/>
    <mergeCell ref="U110:V110"/>
    <mergeCell ref="W110:X110"/>
    <mergeCell ref="Y110:Z110"/>
    <mergeCell ref="A111:E111"/>
    <mergeCell ref="F111:J111"/>
    <mergeCell ref="K111:L111"/>
    <mergeCell ref="N111:O111"/>
    <mergeCell ref="Q111:R111"/>
    <mergeCell ref="S111:T111"/>
    <mergeCell ref="U111:V111"/>
    <mergeCell ref="A110:E110"/>
    <mergeCell ref="F110:J110"/>
    <mergeCell ref="K110:L110"/>
    <mergeCell ref="N110:O110"/>
    <mergeCell ref="Q110:R110"/>
    <mergeCell ref="S110:T110"/>
    <mergeCell ref="W111:X111"/>
    <mergeCell ref="Y111:Z111"/>
    <mergeCell ref="V81:X81"/>
    <mergeCell ref="V79:X79"/>
    <mergeCell ref="V80:X80"/>
    <mergeCell ref="A107:E107"/>
    <mergeCell ref="F107:J107"/>
    <mergeCell ref="K107:L107"/>
    <mergeCell ref="N107:O107"/>
    <mergeCell ref="Q107:R107"/>
    <mergeCell ref="S107:T107"/>
    <mergeCell ref="U107:V107"/>
    <mergeCell ref="W106:X106"/>
    <mergeCell ref="F104:J104"/>
    <mergeCell ref="Q104:R104"/>
    <mergeCell ref="W104:X104"/>
    <mergeCell ref="F102:J102"/>
    <mergeCell ref="Q102:R102"/>
    <mergeCell ref="W102:X102"/>
    <mergeCell ref="A101:E101"/>
    <mergeCell ref="A102:E102"/>
    <mergeCell ref="A103:E103"/>
    <mergeCell ref="A104:E104"/>
    <mergeCell ref="A105:E105"/>
    <mergeCell ref="W92:X92"/>
    <mergeCell ref="S87:T88"/>
    <mergeCell ref="K120:L120"/>
    <mergeCell ref="N120:O120"/>
    <mergeCell ref="A122:Z122"/>
    <mergeCell ref="Q121:R121"/>
    <mergeCell ref="V72:X72"/>
    <mergeCell ref="V73:X73"/>
    <mergeCell ref="V74:X74"/>
    <mergeCell ref="V75:X75"/>
    <mergeCell ref="V77:X77"/>
    <mergeCell ref="W120:X120"/>
    <mergeCell ref="Y120:Z120"/>
    <mergeCell ref="F99:J100"/>
    <mergeCell ref="A99:E100"/>
    <mergeCell ref="K99:P99"/>
    <mergeCell ref="K100:L100"/>
    <mergeCell ref="K101:L101"/>
    <mergeCell ref="N100:O100"/>
    <mergeCell ref="U119:V119"/>
    <mergeCell ref="W119:X119"/>
    <mergeCell ref="Y119:Z119"/>
    <mergeCell ref="A120:E120"/>
    <mergeCell ref="F120:J120"/>
    <mergeCell ref="Q120:R120"/>
    <mergeCell ref="S120:T120"/>
    <mergeCell ref="A119:E119"/>
    <mergeCell ref="F119:J119"/>
    <mergeCell ref="Q119:R119"/>
    <mergeCell ref="S119:T119"/>
    <mergeCell ref="K119:L119"/>
    <mergeCell ref="N119:O119"/>
    <mergeCell ref="F106:J106"/>
    <mergeCell ref="Q106:R106"/>
    <mergeCell ref="A106:E106"/>
    <mergeCell ref="A108:E108"/>
    <mergeCell ref="F108:J108"/>
    <mergeCell ref="K108:L108"/>
    <mergeCell ref="N108:O108"/>
    <mergeCell ref="Q108:R108"/>
    <mergeCell ref="S108:T108"/>
    <mergeCell ref="A109:E109"/>
    <mergeCell ref="F109:J109"/>
    <mergeCell ref="K109:L109"/>
    <mergeCell ref="N109:O109"/>
    <mergeCell ref="Q109:R109"/>
    <mergeCell ref="S109:T109"/>
    <mergeCell ref="A112:E112"/>
    <mergeCell ref="F112:J112"/>
    <mergeCell ref="K112:L112"/>
    <mergeCell ref="K103:L103"/>
    <mergeCell ref="N103:O103"/>
    <mergeCell ref="Y106:Z106"/>
    <mergeCell ref="K106:L106"/>
    <mergeCell ref="N106:O106"/>
    <mergeCell ref="F105:J105"/>
    <mergeCell ref="Q105:R105"/>
    <mergeCell ref="W105:X105"/>
    <mergeCell ref="Y105:Z105"/>
    <mergeCell ref="K105:L105"/>
    <mergeCell ref="N105:O105"/>
    <mergeCell ref="S106:T106"/>
    <mergeCell ref="U106:V106"/>
    <mergeCell ref="K102:L102"/>
    <mergeCell ref="N102:O102"/>
    <mergeCell ref="Q99:R100"/>
    <mergeCell ref="F101:J101"/>
    <mergeCell ref="Q101:R101"/>
    <mergeCell ref="W101:X101"/>
    <mergeCell ref="N101:O101"/>
    <mergeCell ref="S105:T105"/>
    <mergeCell ref="U105:V105"/>
    <mergeCell ref="S102:T102"/>
    <mergeCell ref="U102:V102"/>
    <mergeCell ref="S103:T103"/>
    <mergeCell ref="U103:V103"/>
    <mergeCell ref="S104:T104"/>
    <mergeCell ref="U104:V104"/>
    <mergeCell ref="W99:X100"/>
    <mergeCell ref="S99:T100"/>
    <mergeCell ref="U99:V100"/>
    <mergeCell ref="S101:T101"/>
    <mergeCell ref="U101:V101"/>
    <mergeCell ref="K104:L104"/>
    <mergeCell ref="N104:O104"/>
    <mergeCell ref="F103:J103"/>
    <mergeCell ref="Q103:R103"/>
    <mergeCell ref="C149:H149"/>
    <mergeCell ref="I149:M149"/>
    <mergeCell ref="N149:Q149"/>
    <mergeCell ref="R149:T149"/>
    <mergeCell ref="U149:W149"/>
    <mergeCell ref="X149:Z149"/>
    <mergeCell ref="C148:H148"/>
    <mergeCell ref="I148:M148"/>
    <mergeCell ref="N148:Q148"/>
    <mergeCell ref="R148:T148"/>
    <mergeCell ref="U148:W148"/>
    <mergeCell ref="X148:Z148"/>
    <mergeCell ref="C147:H147"/>
    <mergeCell ref="I147:M147"/>
    <mergeCell ref="N147:Q147"/>
    <mergeCell ref="R147:T147"/>
    <mergeCell ref="U147:W147"/>
    <mergeCell ref="X147:Z147"/>
    <mergeCell ref="C146:H146"/>
    <mergeCell ref="I146:M146"/>
    <mergeCell ref="N146:Q146"/>
    <mergeCell ref="R146:T146"/>
    <mergeCell ref="U146:W146"/>
    <mergeCell ref="X146:Z146"/>
    <mergeCell ref="C145:H145"/>
    <mergeCell ref="I145:M145"/>
    <mergeCell ref="N145:Q145"/>
    <mergeCell ref="R145:T145"/>
    <mergeCell ref="U145:W145"/>
    <mergeCell ref="X145:Z145"/>
    <mergeCell ref="C144:H144"/>
    <mergeCell ref="I144:M144"/>
    <mergeCell ref="N144:Q144"/>
    <mergeCell ref="R144:T144"/>
    <mergeCell ref="U144:W144"/>
    <mergeCell ref="X144:Z144"/>
    <mergeCell ref="C143:H143"/>
    <mergeCell ref="I143:M143"/>
    <mergeCell ref="N143:Q143"/>
    <mergeCell ref="R143:T143"/>
    <mergeCell ref="U143:W143"/>
    <mergeCell ref="X143:Z143"/>
    <mergeCell ref="C142:H142"/>
    <mergeCell ref="I142:M142"/>
    <mergeCell ref="N142:Q142"/>
    <mergeCell ref="R142:T142"/>
    <mergeCell ref="U142:W142"/>
    <mergeCell ref="X142:Z142"/>
    <mergeCell ref="C141:H141"/>
    <mergeCell ref="I141:M141"/>
    <mergeCell ref="N141:Q141"/>
    <mergeCell ref="R141:T141"/>
    <mergeCell ref="U141:W141"/>
    <mergeCell ref="X141:Z141"/>
    <mergeCell ref="C140:H140"/>
    <mergeCell ref="I140:M140"/>
    <mergeCell ref="N140:Q140"/>
    <mergeCell ref="R140:T140"/>
    <mergeCell ref="U140:W140"/>
    <mergeCell ref="X140:Z140"/>
    <mergeCell ref="N138:Q138"/>
    <mergeCell ref="R138:T138"/>
    <mergeCell ref="U138:W138"/>
    <mergeCell ref="X138:Z138"/>
    <mergeCell ref="C139:H139"/>
    <mergeCell ref="I139:M139"/>
    <mergeCell ref="N139:Q139"/>
    <mergeCell ref="R139:T139"/>
    <mergeCell ref="U139:W139"/>
    <mergeCell ref="X139:Z139"/>
    <mergeCell ref="C136:H136"/>
    <mergeCell ref="I136:M136"/>
    <mergeCell ref="C137:H137"/>
    <mergeCell ref="I137:M137"/>
    <mergeCell ref="C138:H138"/>
    <mergeCell ref="I138:M138"/>
    <mergeCell ref="I132:M132"/>
    <mergeCell ref="I133:M133"/>
    <mergeCell ref="C134:H134"/>
    <mergeCell ref="I134:M134"/>
    <mergeCell ref="C135:H135"/>
    <mergeCell ref="I135:M135"/>
    <mergeCell ref="A126:A127"/>
    <mergeCell ref="N126:Z126"/>
    <mergeCell ref="C128:H128"/>
    <mergeCell ref="I128:M128"/>
    <mergeCell ref="C129:H129"/>
    <mergeCell ref="C130:H130"/>
    <mergeCell ref="I129:M129"/>
    <mergeCell ref="I130:M130"/>
    <mergeCell ref="N137:Q137"/>
    <mergeCell ref="R137:T137"/>
    <mergeCell ref="U137:W137"/>
    <mergeCell ref="X137:Z137"/>
    <mergeCell ref="C126:H127"/>
    <mergeCell ref="I126:M127"/>
    <mergeCell ref="C131:H131"/>
    <mergeCell ref="C132:H132"/>
    <mergeCell ref="C133:H133"/>
    <mergeCell ref="I131:M131"/>
    <mergeCell ref="N135:Q135"/>
    <mergeCell ref="R135:T135"/>
    <mergeCell ref="U135:W135"/>
    <mergeCell ref="X135:Z135"/>
    <mergeCell ref="N136:Q136"/>
    <mergeCell ref="R136:T136"/>
    <mergeCell ref="U136:W136"/>
    <mergeCell ref="X136:Z136"/>
    <mergeCell ref="N133:Q133"/>
    <mergeCell ref="R133:T133"/>
    <mergeCell ref="U133:W133"/>
    <mergeCell ref="X133:Z133"/>
    <mergeCell ref="N134:Q134"/>
    <mergeCell ref="R134:T134"/>
    <mergeCell ref="U134:W134"/>
    <mergeCell ref="X134:Z134"/>
    <mergeCell ref="B126:B127"/>
    <mergeCell ref="N131:Q131"/>
    <mergeCell ref="R131:T131"/>
    <mergeCell ref="U131:W131"/>
    <mergeCell ref="X131:Z131"/>
    <mergeCell ref="N132:Q132"/>
    <mergeCell ref="R132:T132"/>
    <mergeCell ref="U132:W132"/>
    <mergeCell ref="X132:Z132"/>
    <mergeCell ref="N129:Q129"/>
    <mergeCell ref="R129:T129"/>
    <mergeCell ref="U129:W129"/>
    <mergeCell ref="X129:Z129"/>
    <mergeCell ref="N130:Q130"/>
    <mergeCell ref="R130:T130"/>
    <mergeCell ref="U130:W130"/>
    <mergeCell ref="X130:Z130"/>
    <mergeCell ref="W91:X91"/>
    <mergeCell ref="S92:T92"/>
    <mergeCell ref="U92:V92"/>
    <mergeCell ref="N127:Q127"/>
    <mergeCell ref="R127:T127"/>
    <mergeCell ref="U127:W127"/>
    <mergeCell ref="X127:Z127"/>
    <mergeCell ref="N128:Q128"/>
    <mergeCell ref="R128:T128"/>
    <mergeCell ref="U128:W128"/>
    <mergeCell ref="X128:Z128"/>
    <mergeCell ref="Y102:Z102"/>
    <mergeCell ref="Y99:Z100"/>
    <mergeCell ref="Y101:Z101"/>
    <mergeCell ref="Y104:Z104"/>
    <mergeCell ref="W103:X103"/>
    <mergeCell ref="Y103:Z103"/>
    <mergeCell ref="U120:V120"/>
    <mergeCell ref="W107:X107"/>
    <mergeCell ref="Y107:Z107"/>
    <mergeCell ref="U108:V108"/>
    <mergeCell ref="W108:X108"/>
    <mergeCell ref="Y108:Z108"/>
    <mergeCell ref="U109:V109"/>
    <mergeCell ref="A87:A88"/>
    <mergeCell ref="B87:I88"/>
    <mergeCell ref="J87:R88"/>
    <mergeCell ref="Y94:Z94"/>
    <mergeCell ref="J89:R89"/>
    <mergeCell ref="J90:R90"/>
    <mergeCell ref="J91:R91"/>
    <mergeCell ref="J92:R92"/>
    <mergeCell ref="J93:R93"/>
    <mergeCell ref="J94:R94"/>
    <mergeCell ref="Y87:Z88"/>
    <mergeCell ref="Y89:Z89"/>
    <mergeCell ref="Y90:Z90"/>
    <mergeCell ref="Y91:Z91"/>
    <mergeCell ref="Y92:Z92"/>
    <mergeCell ref="Y93:Z93"/>
    <mergeCell ref="S93:T93"/>
    <mergeCell ref="U93:V93"/>
    <mergeCell ref="W93:X93"/>
    <mergeCell ref="S94:T94"/>
    <mergeCell ref="U94:V94"/>
    <mergeCell ref="W94:X94"/>
    <mergeCell ref="S91:T91"/>
    <mergeCell ref="U91:V91"/>
    <mergeCell ref="E5:Q5"/>
    <mergeCell ref="E6:Q6"/>
    <mergeCell ref="J48:K48"/>
    <mergeCell ref="R62:S62"/>
    <mergeCell ref="R63:S63"/>
    <mergeCell ref="V58:X58"/>
    <mergeCell ref="V65:X65"/>
    <mergeCell ref="C93:I93"/>
    <mergeCell ref="C94:I94"/>
    <mergeCell ref="C89:I89"/>
    <mergeCell ref="C90:I90"/>
    <mergeCell ref="C91:I91"/>
    <mergeCell ref="C92:I92"/>
    <mergeCell ref="K68:M68"/>
    <mergeCell ref="V68:X68"/>
    <mergeCell ref="V70:X70"/>
    <mergeCell ref="U87:V88"/>
    <mergeCell ref="W87:X88"/>
    <mergeCell ref="S89:T89"/>
    <mergeCell ref="U89:V89"/>
    <mergeCell ref="W89:X89"/>
    <mergeCell ref="S90:T90"/>
    <mergeCell ref="U90:V90"/>
    <mergeCell ref="W90:X90"/>
    <mergeCell ref="A1:Z1"/>
    <mergeCell ref="R55:S55"/>
    <mergeCell ref="C24:D24"/>
    <mergeCell ref="J24:K24"/>
    <mergeCell ref="R24:S24"/>
    <mergeCell ref="J22:K22"/>
    <mergeCell ref="N23:V23"/>
    <mergeCell ref="K28:M28"/>
    <mergeCell ref="V67:X67"/>
    <mergeCell ref="J45:K45"/>
    <mergeCell ref="J43:K43"/>
    <mergeCell ref="J44:K44"/>
    <mergeCell ref="J41:K41"/>
    <mergeCell ref="J46:K46"/>
    <mergeCell ref="J47:K47"/>
    <mergeCell ref="L30:M30"/>
    <mergeCell ref="L31:M31"/>
    <mergeCell ref="L32:M32"/>
    <mergeCell ref="L33:M33"/>
    <mergeCell ref="P37:R37"/>
    <mergeCell ref="L35:M35"/>
    <mergeCell ref="L34:M34"/>
    <mergeCell ref="A9:R12"/>
    <mergeCell ref="T3:Z12"/>
  </mergeCells>
  <conditionalFormatting sqref="W89:X89">
    <cfRule type="cellIs" dxfId="1" priority="2" operator="greaterThan">
      <formula>$U89</formula>
    </cfRule>
  </conditionalFormatting>
  <conditionalFormatting sqref="W90:X94">
    <cfRule type="cellIs" dxfId="0" priority="1" operator="greaterThan">
      <formula>$U90</formula>
    </cfRule>
  </conditionalFormatting>
  <dataValidations count="1">
    <dataValidation type="list" allowBlank="1" showInputMessage="1" showErrorMessage="1" sqref="B128:B158">
      <formula1>"x, "</formula1>
    </dataValidation>
  </dataValidations>
  <pageMargins left="0.7" right="0.7" top="0.78740157499999996" bottom="0.78740157499999996" header="0.3" footer="0.3"/>
  <pageSetup paperSize="9" scale="98" orientation="portrait" horizontalDpi="0" verticalDpi="0" r:id="rId1"/>
  <rowBreaks count="4" manualBreakCount="4">
    <brk id="50" max="25" man="1"/>
    <brk id="96" max="25" man="1"/>
    <brk id="123" max="16383" man="1"/>
    <brk id="160" max="25" man="1"/>
  </rowBreaks>
  <ignoredErrors>
    <ignoredError sqref="R128 R129:T133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Handelwaren!$B$3:$B$15</xm:f>
          </x14:formula1>
          <xm:sqref>A102:E120</xm:sqref>
        </x14:dataValidation>
        <x14:dataValidation type="list" allowBlank="1" showInputMessage="1" showErrorMessage="1">
          <x14:formula1>
            <xm:f>Lager!$A$3:$A$38</xm:f>
          </x14:formula1>
          <xm:sqref>C134:H158 B191:G210 Q191:W210</xm:sqref>
        </x14:dataValidation>
        <x14:dataValidation type="list" allowBlank="1" showInputMessage="1" showErrorMessage="1">
          <x14:formula1>
            <xm:f>Handelwaren!$B$3:$B$16</xm:f>
          </x14:formula1>
          <xm:sqref>A101:E101</xm:sqref>
        </x14:dataValidation>
        <x14:dataValidation type="list" allowBlank="1" showInputMessage="1" showErrorMessage="1">
          <x14:formula1>
            <xm:f>Erweiterungen!$C$3:$C$48</xm:f>
          </x14:formula1>
          <xm:sqref>A165:F185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O79"/>
  <sheetViews>
    <sheetView workbookViewId="0">
      <selection activeCell="C13" sqref="C13"/>
    </sheetView>
  </sheetViews>
  <sheetFormatPr baseColWidth="10" defaultRowHeight="16.5" x14ac:dyDescent="0.3"/>
  <cols>
    <col min="1" max="1" width="17.25" customWidth="1"/>
    <col min="2" max="2" width="32.25" bestFit="1" customWidth="1"/>
    <col min="3" max="3" width="42" bestFit="1" customWidth="1"/>
    <col min="4" max="4" width="25.25" bestFit="1" customWidth="1"/>
    <col min="8" max="8" width="11" style="14"/>
    <col min="9" max="9" width="22" style="14" bestFit="1" customWidth="1"/>
    <col min="10" max="10" width="11" style="14"/>
    <col min="11" max="11" width="22" style="14" bestFit="1" customWidth="1"/>
    <col min="12" max="12" width="11" style="14"/>
    <col min="13" max="13" width="22" style="14" bestFit="1" customWidth="1"/>
    <col min="14" max="14" width="11" style="14"/>
    <col min="15" max="15" width="17.25" style="14" bestFit="1" customWidth="1"/>
  </cols>
  <sheetData>
    <row r="1" spans="1:15" s="130" customFormat="1" x14ac:dyDescent="0.3">
      <c r="A1" s="127" t="s">
        <v>190</v>
      </c>
      <c r="B1" s="127" t="s">
        <v>400</v>
      </c>
      <c r="C1" s="127" t="s">
        <v>401</v>
      </c>
      <c r="D1" s="127" t="s">
        <v>402</v>
      </c>
      <c r="E1" s="127"/>
      <c r="F1" s="127"/>
      <c r="G1" s="127"/>
      <c r="H1" s="128" t="s">
        <v>237</v>
      </c>
      <c r="I1" s="129" t="s">
        <v>403</v>
      </c>
      <c r="J1" s="128" t="s">
        <v>177</v>
      </c>
      <c r="K1" s="129" t="s">
        <v>403</v>
      </c>
      <c r="L1" s="128" t="s">
        <v>177</v>
      </c>
      <c r="M1" s="129" t="s">
        <v>403</v>
      </c>
      <c r="N1" s="128" t="s">
        <v>177</v>
      </c>
      <c r="O1" s="128" t="s">
        <v>424</v>
      </c>
    </row>
    <row r="2" spans="1:15" x14ac:dyDescent="0.3">
      <c r="A2" s="49" t="s">
        <v>404</v>
      </c>
      <c r="B2" s="49" t="s">
        <v>79</v>
      </c>
      <c r="C2" s="49" t="s">
        <v>405</v>
      </c>
      <c r="D2" s="49" t="s">
        <v>194</v>
      </c>
      <c r="E2" s="49"/>
      <c r="F2" s="49"/>
      <c r="G2" s="49"/>
      <c r="H2" s="51">
        <v>100</v>
      </c>
      <c r="I2" s="51" t="s">
        <v>270</v>
      </c>
      <c r="J2" s="51">
        <v>50</v>
      </c>
      <c r="K2" s="51" t="s">
        <v>277</v>
      </c>
      <c r="L2" s="51">
        <v>1</v>
      </c>
      <c r="M2" s="51"/>
      <c r="N2" s="51"/>
      <c r="O2" s="51"/>
    </row>
    <row r="3" spans="1:15" x14ac:dyDescent="0.3">
      <c r="A3" s="49" t="s">
        <v>404</v>
      </c>
      <c r="B3" s="49" t="s">
        <v>20</v>
      </c>
      <c r="C3" s="49" t="s">
        <v>405</v>
      </c>
      <c r="D3" s="49" t="s">
        <v>197</v>
      </c>
      <c r="E3" s="49"/>
      <c r="F3" s="49"/>
      <c r="G3" s="49"/>
      <c r="H3" s="51">
        <v>200</v>
      </c>
      <c r="I3" s="51" t="s">
        <v>270</v>
      </c>
      <c r="J3" s="51">
        <v>50</v>
      </c>
      <c r="K3" s="51" t="s">
        <v>277</v>
      </c>
      <c r="L3" s="51">
        <v>1</v>
      </c>
      <c r="M3" s="51"/>
      <c r="N3" s="51"/>
      <c r="O3" s="51"/>
    </row>
    <row r="4" spans="1:15" x14ac:dyDescent="0.3">
      <c r="A4" s="49" t="s">
        <v>404</v>
      </c>
      <c r="B4" s="49" t="s">
        <v>53</v>
      </c>
      <c r="C4" s="49" t="s">
        <v>405</v>
      </c>
      <c r="D4" s="49" t="s">
        <v>199</v>
      </c>
      <c r="E4" s="49"/>
      <c r="F4" s="49"/>
      <c r="G4" s="49"/>
      <c r="H4" s="51">
        <v>300</v>
      </c>
      <c r="I4" s="51" t="s">
        <v>270</v>
      </c>
      <c r="J4" s="51">
        <v>50</v>
      </c>
      <c r="K4" s="51" t="s">
        <v>277</v>
      </c>
      <c r="L4" s="51">
        <v>1</v>
      </c>
      <c r="M4" s="51"/>
      <c r="N4" s="51"/>
      <c r="O4" s="51"/>
    </row>
    <row r="5" spans="1:15" x14ac:dyDescent="0.3">
      <c r="A5" s="49" t="s">
        <v>404</v>
      </c>
      <c r="B5" s="49" t="s">
        <v>48</v>
      </c>
      <c r="C5" s="49" t="s">
        <v>405</v>
      </c>
      <c r="D5" s="49" t="s">
        <v>201</v>
      </c>
      <c r="E5" s="49"/>
      <c r="F5" s="49"/>
      <c r="G5" s="49"/>
      <c r="H5" s="51">
        <v>400</v>
      </c>
      <c r="I5" s="51" t="s">
        <v>270</v>
      </c>
      <c r="J5" s="51">
        <v>50</v>
      </c>
      <c r="K5" s="51" t="s">
        <v>277</v>
      </c>
      <c r="L5" s="51">
        <v>1</v>
      </c>
      <c r="M5" s="51"/>
      <c r="N5" s="51"/>
      <c r="O5" s="51"/>
    </row>
    <row r="6" spans="1:15" x14ac:dyDescent="0.3">
      <c r="A6" s="49" t="s">
        <v>404</v>
      </c>
      <c r="B6" s="49" t="s">
        <v>76</v>
      </c>
      <c r="C6" s="49" t="s">
        <v>405</v>
      </c>
      <c r="D6" s="49" t="s">
        <v>203</v>
      </c>
      <c r="E6" s="49"/>
      <c r="F6" s="49"/>
      <c r="G6" s="49"/>
      <c r="H6" s="51">
        <v>500</v>
      </c>
      <c r="I6" s="51" t="s">
        <v>270</v>
      </c>
      <c r="J6" s="51">
        <v>50</v>
      </c>
      <c r="K6" s="51" t="s">
        <v>277</v>
      </c>
      <c r="L6" s="51">
        <v>1</v>
      </c>
      <c r="M6" s="51"/>
      <c r="N6" s="51"/>
      <c r="O6" s="51"/>
    </row>
    <row r="7" spans="1:15" x14ac:dyDescent="0.3">
      <c r="A7" s="49" t="s">
        <v>404</v>
      </c>
      <c r="B7" s="49" t="s">
        <v>245</v>
      </c>
      <c r="C7" s="49" t="s">
        <v>405</v>
      </c>
      <c r="D7" s="49" t="s">
        <v>367</v>
      </c>
      <c r="E7" s="49"/>
      <c r="F7" s="49"/>
      <c r="G7" s="49"/>
      <c r="H7" s="51">
        <v>1000</v>
      </c>
      <c r="I7" s="51" t="s">
        <v>277</v>
      </c>
      <c r="J7" s="51">
        <v>10</v>
      </c>
      <c r="K7" s="51"/>
      <c r="L7" s="51"/>
      <c r="M7" s="51"/>
      <c r="N7" s="51"/>
      <c r="O7" s="51"/>
    </row>
    <row r="8" spans="1:15" x14ac:dyDescent="0.3">
      <c r="A8" s="49" t="s">
        <v>404</v>
      </c>
      <c r="B8" s="49" t="s">
        <v>249</v>
      </c>
      <c r="C8" s="49" t="s">
        <v>405</v>
      </c>
      <c r="D8" s="49" t="s">
        <v>207</v>
      </c>
      <c r="E8" s="49"/>
      <c r="F8" s="49"/>
      <c r="G8" s="49"/>
      <c r="H8" s="51">
        <v>50</v>
      </c>
      <c r="I8" s="51" t="s">
        <v>270</v>
      </c>
      <c r="J8" s="51">
        <v>20</v>
      </c>
      <c r="K8" s="51"/>
      <c r="L8" s="51"/>
      <c r="M8" s="51"/>
      <c r="N8" s="51"/>
      <c r="O8" s="51"/>
    </row>
    <row r="9" spans="1:15" x14ac:dyDescent="0.3">
      <c r="A9" s="49" t="s">
        <v>404</v>
      </c>
      <c r="B9" s="49" t="s">
        <v>250</v>
      </c>
      <c r="C9" s="49" t="s">
        <v>405</v>
      </c>
      <c r="D9" s="49" t="s">
        <v>270</v>
      </c>
      <c r="E9" s="49"/>
      <c r="F9" s="49"/>
      <c r="G9" s="49"/>
      <c r="H9" s="51">
        <v>100</v>
      </c>
      <c r="I9" s="51" t="s">
        <v>277</v>
      </c>
      <c r="J9" s="51">
        <v>5</v>
      </c>
      <c r="K9" s="51"/>
      <c r="L9" s="51"/>
      <c r="M9" s="51"/>
      <c r="N9" s="51"/>
      <c r="O9" s="51"/>
    </row>
    <row r="10" spans="1:15" x14ac:dyDescent="0.3">
      <c r="A10" s="49" t="s">
        <v>404</v>
      </c>
      <c r="B10" s="49" t="s">
        <v>252</v>
      </c>
      <c r="C10" s="49" t="s">
        <v>405</v>
      </c>
      <c r="D10" s="49" t="s">
        <v>210</v>
      </c>
      <c r="E10" s="49"/>
      <c r="F10" s="49"/>
      <c r="G10" s="49"/>
      <c r="H10" s="51">
        <v>100</v>
      </c>
      <c r="I10" s="51" t="s">
        <v>277</v>
      </c>
      <c r="J10" s="51">
        <v>1</v>
      </c>
      <c r="K10" s="51"/>
      <c r="L10" s="51"/>
      <c r="M10" s="51"/>
      <c r="N10" s="51"/>
      <c r="O10" s="51"/>
    </row>
    <row r="11" spans="1:15" x14ac:dyDescent="0.3">
      <c r="A11" s="49" t="s">
        <v>404</v>
      </c>
      <c r="B11" s="49" t="s">
        <v>251</v>
      </c>
      <c r="C11" s="49" t="s">
        <v>405</v>
      </c>
      <c r="D11" s="49" t="s">
        <v>212</v>
      </c>
      <c r="E11" s="49"/>
      <c r="F11" s="49"/>
      <c r="G11" s="49"/>
      <c r="H11" s="51">
        <v>150</v>
      </c>
      <c r="I11" s="51" t="s">
        <v>277</v>
      </c>
      <c r="J11" s="51">
        <v>10</v>
      </c>
      <c r="K11" s="51"/>
      <c r="L11" s="51"/>
      <c r="M11" s="51"/>
      <c r="N11" s="51"/>
      <c r="O11" s="51"/>
    </row>
    <row r="12" spans="1:15" x14ac:dyDescent="0.3">
      <c r="A12" s="49" t="s">
        <v>404</v>
      </c>
      <c r="B12" s="49" t="s">
        <v>253</v>
      </c>
      <c r="C12" s="49" t="s">
        <v>405</v>
      </c>
      <c r="D12" s="49" t="s">
        <v>255</v>
      </c>
      <c r="E12" s="49"/>
      <c r="F12" s="49"/>
      <c r="G12" s="49"/>
      <c r="H12" s="51">
        <v>100</v>
      </c>
      <c r="I12" s="51" t="s">
        <v>297</v>
      </c>
      <c r="J12" s="51">
        <v>1</v>
      </c>
      <c r="K12" s="51"/>
      <c r="L12" s="51"/>
      <c r="M12" s="51"/>
      <c r="N12" s="51"/>
      <c r="O12" s="51"/>
    </row>
    <row r="13" spans="1:15" x14ac:dyDescent="0.3">
      <c r="A13" s="49" t="s">
        <v>404</v>
      </c>
      <c r="B13" s="49" t="s">
        <v>246</v>
      </c>
      <c r="C13" s="49" t="s">
        <v>405</v>
      </c>
      <c r="D13" s="49" t="s">
        <v>367</v>
      </c>
      <c r="E13" s="49"/>
      <c r="F13" s="49"/>
      <c r="G13" s="49"/>
      <c r="H13" s="51">
        <v>1000</v>
      </c>
      <c r="I13" s="51" t="s">
        <v>277</v>
      </c>
      <c r="J13" s="51">
        <v>10</v>
      </c>
      <c r="K13" s="51"/>
      <c r="L13" s="51"/>
      <c r="M13" s="51"/>
      <c r="N13" s="51"/>
      <c r="O13" s="51"/>
    </row>
    <row r="14" spans="1:15" x14ac:dyDescent="0.3">
      <c r="A14" s="49" t="s">
        <v>404</v>
      </c>
      <c r="B14" s="49" t="s">
        <v>218</v>
      </c>
      <c r="C14" s="49" t="s">
        <v>405</v>
      </c>
      <c r="D14" s="49" t="s">
        <v>219</v>
      </c>
      <c r="E14" s="49"/>
      <c r="F14" s="49"/>
      <c r="G14" s="49"/>
      <c r="H14" s="51">
        <v>100</v>
      </c>
      <c r="I14" s="51" t="s">
        <v>270</v>
      </c>
      <c r="J14" s="51">
        <v>50</v>
      </c>
      <c r="K14" s="51"/>
      <c r="L14" s="51"/>
      <c r="M14" s="51"/>
      <c r="N14" s="51"/>
      <c r="O14" s="51"/>
    </row>
    <row r="15" spans="1:15" x14ac:dyDescent="0.3">
      <c r="A15" s="49" t="s">
        <v>404</v>
      </c>
      <c r="B15" s="49" t="s">
        <v>284</v>
      </c>
      <c r="C15" s="49" t="s">
        <v>405</v>
      </c>
      <c r="D15" s="49" t="s">
        <v>221</v>
      </c>
      <c r="E15" s="49"/>
      <c r="F15" s="49"/>
      <c r="G15" s="49"/>
      <c r="H15" s="51">
        <v>150</v>
      </c>
      <c r="I15" s="51" t="s">
        <v>270</v>
      </c>
      <c r="J15" s="51">
        <v>30</v>
      </c>
      <c r="K15" s="51"/>
      <c r="L15" s="51"/>
      <c r="M15" s="51"/>
      <c r="N15" s="51"/>
      <c r="O15" s="51"/>
    </row>
    <row r="16" spans="1:15" x14ac:dyDescent="0.3">
      <c r="A16" s="49" t="s">
        <v>404</v>
      </c>
      <c r="B16" s="49" t="s">
        <v>291</v>
      </c>
      <c r="C16" s="49" t="s">
        <v>405</v>
      </c>
      <c r="D16" s="49" t="s">
        <v>223</v>
      </c>
      <c r="E16" s="49"/>
      <c r="F16" s="49"/>
      <c r="G16" s="49"/>
      <c r="H16" s="51">
        <v>200</v>
      </c>
      <c r="I16" s="51" t="s">
        <v>270</v>
      </c>
      <c r="J16" s="51">
        <v>20</v>
      </c>
      <c r="K16" s="51" t="s">
        <v>219</v>
      </c>
      <c r="L16" s="51">
        <v>50</v>
      </c>
      <c r="M16" s="51"/>
      <c r="N16" s="51"/>
      <c r="O16" s="51"/>
    </row>
    <row r="17" spans="1:15" x14ac:dyDescent="0.3">
      <c r="A17" s="49" t="s">
        <v>404</v>
      </c>
      <c r="B17" s="49" t="s">
        <v>248</v>
      </c>
      <c r="C17" s="49" t="s">
        <v>405</v>
      </c>
      <c r="D17" s="49" t="s">
        <v>321</v>
      </c>
      <c r="E17" s="49"/>
      <c r="F17" s="49"/>
      <c r="G17" s="49"/>
      <c r="H17" s="51">
        <v>300</v>
      </c>
      <c r="I17" s="51" t="s">
        <v>219</v>
      </c>
      <c r="J17" s="51">
        <v>100</v>
      </c>
      <c r="K17" s="51"/>
      <c r="L17" s="51"/>
      <c r="M17" s="51"/>
      <c r="N17" s="51"/>
      <c r="O17" s="51"/>
    </row>
    <row r="18" spans="1:15" x14ac:dyDescent="0.3">
      <c r="A18" s="49" t="s">
        <v>404</v>
      </c>
      <c r="B18" s="49" t="s">
        <v>273</v>
      </c>
      <c r="C18" s="49" t="s">
        <v>405</v>
      </c>
      <c r="D18" s="49" t="s">
        <v>214</v>
      </c>
      <c r="E18" s="49"/>
      <c r="F18" s="49"/>
      <c r="G18" s="49"/>
      <c r="H18" s="51">
        <v>400</v>
      </c>
      <c r="I18" s="51" t="s">
        <v>270</v>
      </c>
      <c r="J18" s="51">
        <v>50</v>
      </c>
      <c r="K18" s="51"/>
      <c r="L18" s="51"/>
      <c r="M18" s="51"/>
      <c r="N18" s="51"/>
      <c r="O18" s="51"/>
    </row>
    <row r="19" spans="1:15" x14ac:dyDescent="0.3">
      <c r="A19" s="49" t="s">
        <v>404</v>
      </c>
      <c r="B19" s="49" t="s">
        <v>272</v>
      </c>
      <c r="C19" s="49" t="s">
        <v>405</v>
      </c>
      <c r="D19" s="49" t="s">
        <v>271</v>
      </c>
      <c r="E19" s="49"/>
      <c r="F19" s="49"/>
      <c r="G19" s="49"/>
      <c r="H19" s="51">
        <v>500</v>
      </c>
      <c r="I19" s="51" t="s">
        <v>270</v>
      </c>
      <c r="J19" s="51">
        <v>30</v>
      </c>
      <c r="K19" s="51" t="s">
        <v>219</v>
      </c>
      <c r="L19" s="51">
        <v>50</v>
      </c>
      <c r="M19" s="51"/>
      <c r="N19" s="51"/>
      <c r="O19" s="51"/>
    </row>
    <row r="20" spans="1:15" x14ac:dyDescent="0.3">
      <c r="A20" s="49" t="s">
        <v>404</v>
      </c>
      <c r="B20" s="49" t="s">
        <v>285</v>
      </c>
      <c r="C20" s="49" t="s">
        <v>405</v>
      </c>
      <c r="D20" s="49" t="s">
        <v>254</v>
      </c>
      <c r="E20" s="49"/>
      <c r="F20" s="49"/>
      <c r="G20" s="49"/>
      <c r="H20" s="51">
        <v>600</v>
      </c>
      <c r="I20" s="51" t="s">
        <v>270</v>
      </c>
      <c r="J20" s="51">
        <v>80</v>
      </c>
      <c r="K20" s="51" t="s">
        <v>219</v>
      </c>
      <c r="L20" s="51">
        <v>20</v>
      </c>
      <c r="M20" s="51"/>
      <c r="N20" s="51"/>
      <c r="O20" s="51"/>
    </row>
    <row r="21" spans="1:15" x14ac:dyDescent="0.3">
      <c r="A21" s="49" t="s">
        <v>404</v>
      </c>
      <c r="B21" s="49" t="s">
        <v>232</v>
      </c>
      <c r="C21" s="49" t="s">
        <v>405</v>
      </c>
      <c r="D21" s="49" t="s">
        <v>233</v>
      </c>
      <c r="E21" s="49"/>
      <c r="F21" s="49"/>
      <c r="G21" s="49"/>
      <c r="H21" s="51">
        <v>100</v>
      </c>
      <c r="I21" s="51" t="s">
        <v>270</v>
      </c>
      <c r="J21" s="51">
        <v>50</v>
      </c>
      <c r="K21" s="51" t="s">
        <v>219</v>
      </c>
      <c r="L21" s="51">
        <v>20</v>
      </c>
      <c r="M21" s="51"/>
      <c r="N21" s="51"/>
      <c r="O21" s="51"/>
    </row>
    <row r="22" spans="1:15" x14ac:dyDescent="0.3">
      <c r="A22" s="49" t="s">
        <v>404</v>
      </c>
      <c r="B22" s="49" t="s">
        <v>14</v>
      </c>
      <c r="C22" s="49" t="s">
        <v>405</v>
      </c>
      <c r="D22" s="49" t="s">
        <v>270</v>
      </c>
      <c r="E22" s="49"/>
      <c r="F22" s="49"/>
      <c r="G22" s="49"/>
      <c r="H22" s="51">
        <v>150</v>
      </c>
      <c r="I22" s="51" t="s">
        <v>270</v>
      </c>
      <c r="J22" s="51">
        <v>30</v>
      </c>
      <c r="K22" s="51"/>
      <c r="L22" s="51"/>
      <c r="M22" s="51"/>
      <c r="N22" s="51"/>
      <c r="O22" s="51"/>
    </row>
    <row r="23" spans="1:15" x14ac:dyDescent="0.3">
      <c r="A23" s="49" t="s">
        <v>404</v>
      </c>
      <c r="B23" s="49" t="s">
        <v>35</v>
      </c>
      <c r="C23" s="49" t="s">
        <v>405</v>
      </c>
      <c r="D23" s="49" t="s">
        <v>230</v>
      </c>
      <c r="E23" s="49"/>
      <c r="F23" s="49"/>
      <c r="G23" s="49"/>
      <c r="H23" s="51">
        <v>300</v>
      </c>
      <c r="I23" s="51" t="s">
        <v>270</v>
      </c>
      <c r="J23" s="51">
        <v>50</v>
      </c>
      <c r="K23" s="51" t="s">
        <v>219</v>
      </c>
      <c r="L23" s="51">
        <v>50</v>
      </c>
      <c r="M23" s="51"/>
      <c r="N23" s="51"/>
      <c r="O23" s="51"/>
    </row>
    <row r="24" spans="1:15" x14ac:dyDescent="0.3">
      <c r="A24" s="49" t="s">
        <v>404</v>
      </c>
      <c r="B24" s="49" t="s">
        <v>40</v>
      </c>
      <c r="C24" s="49" t="s">
        <v>406</v>
      </c>
      <c r="D24" s="49" t="s">
        <v>237</v>
      </c>
      <c r="E24" s="49"/>
      <c r="F24" s="49"/>
      <c r="G24" s="49"/>
      <c r="H24" s="51">
        <v>500</v>
      </c>
      <c r="I24" s="51" t="s">
        <v>270</v>
      </c>
      <c r="J24" s="51">
        <v>30</v>
      </c>
      <c r="K24" s="51" t="s">
        <v>362</v>
      </c>
      <c r="L24" s="51">
        <v>100</v>
      </c>
      <c r="M24" s="51"/>
      <c r="N24" s="51"/>
      <c r="O24" s="51"/>
    </row>
    <row r="25" spans="1:15" x14ac:dyDescent="0.3">
      <c r="A25" s="49" t="s">
        <v>404</v>
      </c>
      <c r="B25" s="49" t="s">
        <v>31</v>
      </c>
      <c r="C25" s="49" t="s">
        <v>405</v>
      </c>
      <c r="D25" s="49" t="s">
        <v>230</v>
      </c>
      <c r="E25" s="49"/>
      <c r="F25" s="49"/>
      <c r="G25" s="49"/>
      <c r="H25" s="51">
        <v>800</v>
      </c>
      <c r="I25" s="51" t="s">
        <v>270</v>
      </c>
      <c r="J25" s="51">
        <v>50</v>
      </c>
      <c r="K25" s="51" t="s">
        <v>219</v>
      </c>
      <c r="L25" s="51">
        <v>100</v>
      </c>
      <c r="M25" s="51"/>
      <c r="N25" s="51"/>
      <c r="O25" s="51"/>
    </row>
    <row r="26" spans="1:15" x14ac:dyDescent="0.3">
      <c r="A26" s="49" t="s">
        <v>404</v>
      </c>
      <c r="B26" s="49" t="s">
        <v>247</v>
      </c>
      <c r="C26" s="49" t="s">
        <v>405</v>
      </c>
      <c r="D26" s="49" t="s">
        <v>367</v>
      </c>
      <c r="E26" s="49"/>
      <c r="F26" s="49"/>
      <c r="G26" s="49"/>
      <c r="H26" s="51">
        <v>1000</v>
      </c>
      <c r="I26" s="51" t="s">
        <v>277</v>
      </c>
      <c r="J26" s="51">
        <v>10</v>
      </c>
      <c r="K26" s="51"/>
      <c r="L26" s="51"/>
      <c r="M26" s="51"/>
      <c r="N26" s="51"/>
      <c r="O26" s="51"/>
    </row>
    <row r="27" spans="1:15" s="130" customFormat="1" x14ac:dyDescent="0.3">
      <c r="A27" s="127" t="s">
        <v>190</v>
      </c>
      <c r="B27" s="127" t="s">
        <v>400</v>
      </c>
      <c r="C27" s="127" t="s">
        <v>401</v>
      </c>
      <c r="D27" s="127" t="s">
        <v>407</v>
      </c>
      <c r="E27" s="127"/>
      <c r="F27" s="127"/>
      <c r="G27" s="127"/>
      <c r="H27" s="128" t="s">
        <v>237</v>
      </c>
      <c r="I27" s="128" t="s">
        <v>403</v>
      </c>
      <c r="J27" s="128" t="s">
        <v>177</v>
      </c>
      <c r="K27" s="128" t="s">
        <v>403</v>
      </c>
      <c r="L27" s="128" t="s">
        <v>177</v>
      </c>
      <c r="M27" s="128" t="s">
        <v>403</v>
      </c>
      <c r="N27" s="128" t="s">
        <v>177</v>
      </c>
      <c r="O27" s="128" t="s">
        <v>424</v>
      </c>
    </row>
    <row r="28" spans="1:15" x14ac:dyDescent="0.3">
      <c r="A28" s="49" t="s">
        <v>408</v>
      </c>
      <c r="B28" s="49" t="s">
        <v>306</v>
      </c>
      <c r="C28" s="49" t="s">
        <v>409</v>
      </c>
      <c r="D28" s="49" t="s">
        <v>305</v>
      </c>
      <c r="E28" s="49"/>
      <c r="F28" s="49"/>
      <c r="G28" s="49"/>
      <c r="H28" s="51">
        <v>1000</v>
      </c>
      <c r="I28" s="51" t="s">
        <v>219</v>
      </c>
      <c r="J28" s="51">
        <v>300</v>
      </c>
      <c r="K28" s="51"/>
      <c r="L28" s="51"/>
      <c r="M28" s="51"/>
      <c r="N28" s="51"/>
      <c r="O28" s="51"/>
    </row>
    <row r="29" spans="1:15" x14ac:dyDescent="0.3">
      <c r="A29" s="49" t="s">
        <v>408</v>
      </c>
      <c r="B29" s="49" t="s">
        <v>282</v>
      </c>
      <c r="C29" s="49" t="s">
        <v>359</v>
      </c>
      <c r="D29" s="49" t="s">
        <v>286</v>
      </c>
      <c r="E29" s="49"/>
      <c r="F29" s="49"/>
      <c r="G29" s="49"/>
      <c r="H29" s="51">
        <v>500</v>
      </c>
      <c r="I29" s="51" t="s">
        <v>219</v>
      </c>
      <c r="J29" s="51">
        <v>200</v>
      </c>
      <c r="K29" s="51"/>
      <c r="L29" s="51"/>
      <c r="M29" s="51"/>
      <c r="N29" s="51"/>
      <c r="O29" s="51"/>
    </row>
    <row r="30" spans="1:15" x14ac:dyDescent="0.3">
      <c r="A30" s="49" t="s">
        <v>408</v>
      </c>
      <c r="B30" s="49" t="s">
        <v>296</v>
      </c>
      <c r="C30" s="49"/>
      <c r="D30" s="49" t="s">
        <v>297</v>
      </c>
      <c r="E30" s="49"/>
      <c r="F30" s="49"/>
      <c r="G30" s="49"/>
      <c r="H30" s="51">
        <v>300</v>
      </c>
      <c r="I30" s="51" t="s">
        <v>270</v>
      </c>
      <c r="J30" s="51">
        <v>100</v>
      </c>
      <c r="K30" s="51" t="s">
        <v>277</v>
      </c>
      <c r="L30" s="51">
        <v>10</v>
      </c>
      <c r="M30" s="51"/>
      <c r="N30" s="51"/>
      <c r="O30" s="51"/>
    </row>
    <row r="31" spans="1:15" x14ac:dyDescent="0.3">
      <c r="A31" s="49" t="s">
        <v>408</v>
      </c>
      <c r="B31" s="49" t="s">
        <v>283</v>
      </c>
      <c r="C31" s="49" t="s">
        <v>359</v>
      </c>
      <c r="D31" s="49" t="s">
        <v>226</v>
      </c>
      <c r="E31" s="49"/>
      <c r="F31" s="49"/>
      <c r="G31" s="49"/>
      <c r="H31" s="51">
        <v>700</v>
      </c>
      <c r="I31" s="51" t="s">
        <v>219</v>
      </c>
      <c r="J31" s="51">
        <v>100</v>
      </c>
      <c r="K31" s="51" t="s">
        <v>270</v>
      </c>
      <c r="L31" s="51">
        <v>100</v>
      </c>
      <c r="M31" s="51"/>
      <c r="N31" s="51"/>
      <c r="O31" s="51"/>
    </row>
    <row r="32" spans="1:15" x14ac:dyDescent="0.3">
      <c r="A32" s="49" t="s">
        <v>408</v>
      </c>
      <c r="B32" s="49" t="s">
        <v>299</v>
      </c>
      <c r="C32" s="49" t="s">
        <v>410</v>
      </c>
      <c r="D32" s="49" t="s">
        <v>300</v>
      </c>
      <c r="E32" s="49"/>
      <c r="F32" s="49"/>
      <c r="G32" s="49"/>
      <c r="H32" s="51">
        <v>1500</v>
      </c>
      <c r="I32" s="51" t="s">
        <v>270</v>
      </c>
      <c r="J32" s="51">
        <v>300</v>
      </c>
      <c r="K32" s="51" t="s">
        <v>219</v>
      </c>
      <c r="L32" s="51">
        <v>100</v>
      </c>
      <c r="M32" s="51"/>
      <c r="N32" s="51"/>
      <c r="O32" s="51"/>
    </row>
    <row r="33" spans="1:15" x14ac:dyDescent="0.3">
      <c r="A33" s="49" t="s">
        <v>408</v>
      </c>
      <c r="B33" s="49" t="s">
        <v>311</v>
      </c>
      <c r="C33" s="49"/>
      <c r="D33" s="49" t="s">
        <v>312</v>
      </c>
      <c r="E33" s="49"/>
      <c r="F33" s="49"/>
      <c r="G33" s="49"/>
      <c r="H33" s="51">
        <v>400</v>
      </c>
      <c r="I33" s="51" t="s">
        <v>219</v>
      </c>
      <c r="J33" s="51">
        <v>100</v>
      </c>
      <c r="K33" s="51"/>
      <c r="L33" s="51"/>
      <c r="M33" s="51"/>
      <c r="N33" s="51"/>
      <c r="O33" s="51"/>
    </row>
    <row r="34" spans="1:15" x14ac:dyDescent="0.3">
      <c r="A34" s="49" t="s">
        <v>408</v>
      </c>
      <c r="B34" s="49" t="s">
        <v>314</v>
      </c>
      <c r="C34" s="49" t="s">
        <v>359</v>
      </c>
      <c r="D34" s="49" t="s">
        <v>315</v>
      </c>
      <c r="E34" s="49"/>
      <c r="F34" s="49"/>
      <c r="G34" s="49"/>
      <c r="H34" s="51">
        <v>700</v>
      </c>
      <c r="I34" s="51" t="s">
        <v>219</v>
      </c>
      <c r="J34" s="51">
        <v>100</v>
      </c>
      <c r="K34" s="51" t="s">
        <v>362</v>
      </c>
      <c r="L34" s="51">
        <v>300</v>
      </c>
      <c r="M34" s="51"/>
      <c r="N34" s="51"/>
      <c r="O34" s="51"/>
    </row>
    <row r="35" spans="1:15" x14ac:dyDescent="0.3">
      <c r="A35" s="49" t="s">
        <v>408</v>
      </c>
      <c r="B35" s="49" t="s">
        <v>280</v>
      </c>
      <c r="C35" s="49"/>
      <c r="D35" s="49" t="s">
        <v>281</v>
      </c>
      <c r="E35" s="49"/>
      <c r="F35" s="49"/>
      <c r="G35" s="49"/>
      <c r="H35" s="51">
        <v>800</v>
      </c>
      <c r="I35" s="51" t="s">
        <v>270</v>
      </c>
      <c r="J35" s="51">
        <v>300</v>
      </c>
      <c r="K35" s="51" t="s">
        <v>219</v>
      </c>
      <c r="L35" s="51">
        <v>100</v>
      </c>
      <c r="M35" s="51" t="s">
        <v>277</v>
      </c>
      <c r="N35" s="51">
        <v>5</v>
      </c>
      <c r="O35" s="51"/>
    </row>
    <row r="36" spans="1:15" x14ac:dyDescent="0.3">
      <c r="A36" s="49" t="s">
        <v>408</v>
      </c>
      <c r="B36" s="49" t="s">
        <v>278</v>
      </c>
      <c r="C36" s="49" t="s">
        <v>359</v>
      </c>
      <c r="D36" s="49" t="s">
        <v>279</v>
      </c>
      <c r="E36" s="49"/>
      <c r="F36" s="49"/>
      <c r="G36" s="49"/>
      <c r="H36" s="51">
        <v>800</v>
      </c>
      <c r="I36" s="51" t="s">
        <v>362</v>
      </c>
      <c r="J36" s="51">
        <v>100</v>
      </c>
      <c r="K36" s="51" t="s">
        <v>270</v>
      </c>
      <c r="L36" s="51">
        <v>100</v>
      </c>
      <c r="M36" s="51"/>
      <c r="N36" s="51"/>
      <c r="O36" s="51"/>
    </row>
    <row r="37" spans="1:15" x14ac:dyDescent="0.3">
      <c r="A37" s="49" t="s">
        <v>408</v>
      </c>
      <c r="B37" s="49" t="s">
        <v>275</v>
      </c>
      <c r="C37" s="49" t="s">
        <v>359</v>
      </c>
      <c r="D37" s="49" t="s">
        <v>277</v>
      </c>
      <c r="E37" s="49"/>
      <c r="F37" s="49"/>
      <c r="G37" s="49"/>
      <c r="H37" s="51">
        <v>700</v>
      </c>
      <c r="I37" s="51" t="s">
        <v>219</v>
      </c>
      <c r="J37" s="51">
        <v>200</v>
      </c>
      <c r="K37" s="51" t="s">
        <v>362</v>
      </c>
      <c r="L37" s="51">
        <v>100</v>
      </c>
      <c r="M37" s="51"/>
      <c r="N37" s="51"/>
      <c r="O37" s="51"/>
    </row>
    <row r="38" spans="1:15" x14ac:dyDescent="0.3">
      <c r="A38" s="49" t="s">
        <v>408</v>
      </c>
      <c r="B38" s="49" t="s">
        <v>304</v>
      </c>
      <c r="C38" s="49"/>
      <c r="D38" s="49" t="s">
        <v>228</v>
      </c>
      <c r="E38" s="49"/>
      <c r="F38" s="49"/>
      <c r="G38" s="49"/>
      <c r="H38" s="51">
        <v>300</v>
      </c>
      <c r="I38" s="51" t="s">
        <v>270</v>
      </c>
      <c r="J38" s="51">
        <v>300</v>
      </c>
      <c r="K38" s="51" t="s">
        <v>362</v>
      </c>
      <c r="L38" s="51">
        <v>50</v>
      </c>
      <c r="M38" s="51"/>
      <c r="N38" s="51"/>
      <c r="O38" s="51"/>
    </row>
    <row r="39" spans="1:15" x14ac:dyDescent="0.3">
      <c r="A39" s="49" t="s">
        <v>408</v>
      </c>
      <c r="B39" s="49" t="s">
        <v>276</v>
      </c>
      <c r="C39" s="49" t="s">
        <v>359</v>
      </c>
      <c r="D39" s="49" t="s">
        <v>298</v>
      </c>
      <c r="E39" s="49"/>
      <c r="F39" s="49"/>
      <c r="G39" s="49"/>
      <c r="H39" s="51">
        <v>900</v>
      </c>
      <c r="I39" s="51" t="s">
        <v>219</v>
      </c>
      <c r="J39" s="51">
        <v>200</v>
      </c>
      <c r="K39" s="51" t="s">
        <v>362</v>
      </c>
      <c r="L39" s="51">
        <v>200</v>
      </c>
      <c r="M39" s="51"/>
      <c r="N39" s="51"/>
      <c r="O39" s="51"/>
    </row>
    <row r="40" spans="1:15" x14ac:dyDescent="0.3">
      <c r="A40" s="49" t="s">
        <v>408</v>
      </c>
      <c r="B40" s="49" t="s">
        <v>309</v>
      </c>
      <c r="C40" s="49" t="s">
        <v>359</v>
      </c>
      <c r="D40" s="49" t="s">
        <v>310</v>
      </c>
      <c r="E40" s="49"/>
      <c r="F40" s="49"/>
      <c r="G40" s="49"/>
      <c r="H40" s="51">
        <v>600</v>
      </c>
      <c r="I40" s="51" t="s">
        <v>270</v>
      </c>
      <c r="J40" s="51">
        <v>200</v>
      </c>
      <c r="K40" s="51" t="s">
        <v>219</v>
      </c>
      <c r="L40" s="51">
        <v>100</v>
      </c>
      <c r="M40" s="51"/>
      <c r="N40" s="51"/>
      <c r="O40" s="51"/>
    </row>
    <row r="41" spans="1:15" x14ac:dyDescent="0.3">
      <c r="A41" s="49" t="s">
        <v>408</v>
      </c>
      <c r="B41" s="49" t="s">
        <v>364</v>
      </c>
      <c r="C41" s="49" t="s">
        <v>410</v>
      </c>
      <c r="D41" s="49" t="s">
        <v>363</v>
      </c>
      <c r="E41" s="49"/>
      <c r="F41" s="49"/>
      <c r="G41" s="49"/>
      <c r="H41" s="51">
        <v>1000</v>
      </c>
      <c r="I41" s="51" t="s">
        <v>270</v>
      </c>
      <c r="J41" s="51">
        <v>300</v>
      </c>
      <c r="K41" s="51" t="s">
        <v>362</v>
      </c>
      <c r="L41" s="51">
        <v>100</v>
      </c>
      <c r="M41" s="51"/>
      <c r="N41" s="51"/>
      <c r="O41" s="51"/>
    </row>
    <row r="42" spans="1:15" s="130" customFormat="1" x14ac:dyDescent="0.3">
      <c r="A42" s="127" t="s">
        <v>190</v>
      </c>
      <c r="B42" s="127" t="s">
        <v>79</v>
      </c>
      <c r="C42" s="127" t="s">
        <v>401</v>
      </c>
      <c r="D42" s="127" t="s">
        <v>388</v>
      </c>
      <c r="E42" s="127" t="s">
        <v>411</v>
      </c>
      <c r="F42" s="127" t="s">
        <v>390</v>
      </c>
      <c r="G42" s="127" t="s">
        <v>412</v>
      </c>
      <c r="H42" s="128" t="s">
        <v>237</v>
      </c>
      <c r="I42" s="128" t="s">
        <v>403</v>
      </c>
      <c r="J42" s="128" t="s">
        <v>177</v>
      </c>
      <c r="K42" s="128" t="s">
        <v>403</v>
      </c>
      <c r="L42" s="128" t="s">
        <v>177</v>
      </c>
      <c r="M42" s="128" t="s">
        <v>403</v>
      </c>
      <c r="N42" s="128" t="s">
        <v>177</v>
      </c>
      <c r="O42" s="128" t="s">
        <v>424</v>
      </c>
    </row>
    <row r="43" spans="1:15" x14ac:dyDescent="0.3">
      <c r="A43" s="49" t="s">
        <v>339</v>
      </c>
      <c r="B43" s="49" t="s">
        <v>386</v>
      </c>
      <c r="C43" s="49" t="s">
        <v>291</v>
      </c>
      <c r="D43" s="49" t="s">
        <v>223</v>
      </c>
      <c r="E43" s="49">
        <v>2</v>
      </c>
      <c r="F43" s="49" t="s">
        <v>413</v>
      </c>
      <c r="G43" s="49" t="s">
        <v>413</v>
      </c>
      <c r="H43" s="51">
        <v>500</v>
      </c>
      <c r="I43" s="51" t="s">
        <v>270</v>
      </c>
      <c r="J43" s="51">
        <v>20</v>
      </c>
      <c r="K43" s="51" t="s">
        <v>277</v>
      </c>
      <c r="L43" s="51">
        <v>1</v>
      </c>
      <c r="M43" s="51"/>
      <c r="N43" s="51"/>
      <c r="O43" s="51"/>
    </row>
    <row r="44" spans="1:15" x14ac:dyDescent="0.3">
      <c r="A44" s="49" t="s">
        <v>339</v>
      </c>
      <c r="B44" s="49" t="s">
        <v>319</v>
      </c>
      <c r="C44" s="49" t="s">
        <v>359</v>
      </c>
      <c r="D44" s="49" t="s">
        <v>360</v>
      </c>
      <c r="E44" s="49">
        <v>2</v>
      </c>
      <c r="F44" s="49" t="s">
        <v>413</v>
      </c>
      <c r="G44" s="49" t="s">
        <v>413</v>
      </c>
      <c r="H44" s="51">
        <v>1500</v>
      </c>
      <c r="I44" s="51" t="s">
        <v>212</v>
      </c>
      <c r="J44" s="51">
        <v>50</v>
      </c>
      <c r="K44" s="51" t="s">
        <v>219</v>
      </c>
      <c r="L44" s="51">
        <v>400</v>
      </c>
      <c r="M44" s="51"/>
      <c r="N44" s="51"/>
      <c r="O44" s="51"/>
    </row>
    <row r="45" spans="1:15" x14ac:dyDescent="0.3">
      <c r="A45" s="49" t="s">
        <v>339</v>
      </c>
      <c r="B45" s="49" t="s">
        <v>316</v>
      </c>
      <c r="C45" s="49" t="s">
        <v>359</v>
      </c>
      <c r="D45" s="49" t="s">
        <v>237</v>
      </c>
      <c r="E45" s="49">
        <v>50</v>
      </c>
      <c r="F45" s="49" t="s">
        <v>413</v>
      </c>
      <c r="G45" s="49" t="s">
        <v>413</v>
      </c>
      <c r="H45" s="51">
        <v>2000</v>
      </c>
      <c r="I45" s="51" t="s">
        <v>362</v>
      </c>
      <c r="J45" s="51">
        <v>500</v>
      </c>
      <c r="K45" s="51" t="s">
        <v>212</v>
      </c>
      <c r="L45" s="51">
        <v>200</v>
      </c>
      <c r="M45" s="51"/>
      <c r="N45" s="51"/>
      <c r="O45" s="51"/>
    </row>
    <row r="46" spans="1:15" x14ac:dyDescent="0.3">
      <c r="A46" s="49" t="s">
        <v>339</v>
      </c>
      <c r="B46" s="49" t="s">
        <v>307</v>
      </c>
      <c r="C46" s="49" t="s">
        <v>359</v>
      </c>
      <c r="D46" s="49" t="s">
        <v>360</v>
      </c>
      <c r="E46" s="49">
        <v>3</v>
      </c>
      <c r="F46" s="49" t="s">
        <v>413</v>
      </c>
      <c r="G46" s="49" t="s">
        <v>413</v>
      </c>
      <c r="H46" s="51">
        <v>2500</v>
      </c>
      <c r="I46" s="51" t="s">
        <v>362</v>
      </c>
      <c r="J46" s="51">
        <v>400</v>
      </c>
      <c r="K46" s="51" t="s">
        <v>212</v>
      </c>
      <c r="L46" s="51">
        <v>300</v>
      </c>
      <c r="M46" s="51"/>
      <c r="N46" s="51"/>
      <c r="O46" s="51"/>
    </row>
    <row r="47" spans="1:15" x14ac:dyDescent="0.3">
      <c r="A47" s="49" t="s">
        <v>339</v>
      </c>
      <c r="B47" s="49" t="s">
        <v>378</v>
      </c>
      <c r="C47" s="49" t="s">
        <v>218</v>
      </c>
      <c r="D47" s="49" t="s">
        <v>219</v>
      </c>
      <c r="E47" s="49">
        <v>2</v>
      </c>
      <c r="F47" s="49" t="s">
        <v>413</v>
      </c>
      <c r="G47" s="49" t="s">
        <v>413</v>
      </c>
      <c r="H47" s="51">
        <v>200</v>
      </c>
      <c r="I47" s="51" t="s">
        <v>219</v>
      </c>
      <c r="J47" s="51">
        <v>100</v>
      </c>
      <c r="K47" s="51"/>
      <c r="L47" s="51"/>
      <c r="M47" s="51"/>
      <c r="N47" s="51"/>
      <c r="O47" s="51"/>
    </row>
    <row r="48" spans="1:15" x14ac:dyDescent="0.3">
      <c r="A48" s="49" t="s">
        <v>339</v>
      </c>
      <c r="B48" s="49" t="s">
        <v>350</v>
      </c>
      <c r="C48" s="49" t="s">
        <v>414</v>
      </c>
      <c r="D48" s="49" t="s">
        <v>197</v>
      </c>
      <c r="E48" s="49">
        <v>2</v>
      </c>
      <c r="F48" s="49" t="s">
        <v>413</v>
      </c>
      <c r="G48" s="49" t="s">
        <v>413</v>
      </c>
      <c r="H48" s="51">
        <v>200</v>
      </c>
      <c r="I48" s="51" t="s">
        <v>219</v>
      </c>
      <c r="J48" s="51">
        <v>100</v>
      </c>
      <c r="K48" s="51"/>
      <c r="L48" s="51"/>
      <c r="M48" s="51"/>
      <c r="N48" s="51"/>
      <c r="O48" s="51"/>
    </row>
    <row r="49" spans="1:15" x14ac:dyDescent="0.3">
      <c r="A49" s="49" t="s">
        <v>339</v>
      </c>
      <c r="B49" s="49" t="s">
        <v>292</v>
      </c>
      <c r="C49" s="49" t="s">
        <v>415</v>
      </c>
      <c r="D49" s="49" t="s">
        <v>367</v>
      </c>
      <c r="E49" s="49">
        <v>2</v>
      </c>
      <c r="F49" s="49" t="s">
        <v>413</v>
      </c>
      <c r="G49" s="49" t="s">
        <v>413</v>
      </c>
      <c r="H49" s="51">
        <v>500</v>
      </c>
      <c r="I49" s="51"/>
      <c r="J49" s="51"/>
      <c r="K49" s="51"/>
      <c r="L49" s="51"/>
      <c r="M49" s="51"/>
      <c r="N49" s="51"/>
      <c r="O49" s="51"/>
    </row>
    <row r="50" spans="1:15" x14ac:dyDescent="0.3">
      <c r="A50" s="49" t="s">
        <v>339</v>
      </c>
      <c r="B50" s="49" t="s">
        <v>303</v>
      </c>
      <c r="C50" s="49" t="s">
        <v>416</v>
      </c>
      <c r="D50" s="49" t="s">
        <v>354</v>
      </c>
      <c r="E50" s="49">
        <v>100</v>
      </c>
      <c r="F50" s="49" t="s">
        <v>356</v>
      </c>
      <c r="G50" s="49">
        <v>5</v>
      </c>
      <c r="H50" s="51">
        <v>5000</v>
      </c>
      <c r="I50" s="51" t="s">
        <v>362</v>
      </c>
      <c r="J50" s="51">
        <v>5000</v>
      </c>
      <c r="K50" s="51" t="s">
        <v>270</v>
      </c>
      <c r="L50" s="51">
        <v>500</v>
      </c>
      <c r="M50" s="51"/>
      <c r="N50" s="51"/>
      <c r="O50" s="51"/>
    </row>
    <row r="51" spans="1:15" x14ac:dyDescent="0.3">
      <c r="A51" s="49" t="s">
        <v>339</v>
      </c>
      <c r="B51" s="49" t="s">
        <v>383</v>
      </c>
      <c r="C51" s="49" t="s">
        <v>250</v>
      </c>
      <c r="D51" s="49" t="s">
        <v>384</v>
      </c>
      <c r="E51" s="49">
        <v>2</v>
      </c>
      <c r="F51" s="49" t="s">
        <v>413</v>
      </c>
      <c r="G51" s="49" t="s">
        <v>413</v>
      </c>
      <c r="H51" s="51">
        <v>100</v>
      </c>
      <c r="I51" s="51" t="s">
        <v>277</v>
      </c>
      <c r="J51" s="51">
        <v>10</v>
      </c>
      <c r="K51" s="51"/>
      <c r="L51" s="51"/>
      <c r="M51" s="51"/>
      <c r="N51" s="51"/>
      <c r="O51" s="51"/>
    </row>
    <row r="52" spans="1:15" x14ac:dyDescent="0.3">
      <c r="A52" s="49" t="s">
        <v>339</v>
      </c>
      <c r="B52" s="49" t="s">
        <v>308</v>
      </c>
      <c r="C52" s="49"/>
      <c r="D52" s="49" t="s">
        <v>360</v>
      </c>
      <c r="E52" s="49">
        <v>1</v>
      </c>
      <c r="F52" s="49" t="s">
        <v>413</v>
      </c>
      <c r="G52" s="49" t="s">
        <v>413</v>
      </c>
      <c r="H52" s="51">
        <v>100</v>
      </c>
      <c r="I52" s="51" t="s">
        <v>270</v>
      </c>
      <c r="J52" s="51">
        <v>10</v>
      </c>
      <c r="K52" s="51"/>
      <c r="L52" s="51"/>
      <c r="M52" s="51"/>
      <c r="N52" s="51"/>
      <c r="O52" s="51"/>
    </row>
    <row r="53" spans="1:15" x14ac:dyDescent="0.3">
      <c r="A53" s="49" t="s">
        <v>339</v>
      </c>
      <c r="B53" s="49" t="s">
        <v>379</v>
      </c>
      <c r="C53" s="49" t="s">
        <v>252</v>
      </c>
      <c r="D53" s="49" t="s">
        <v>380</v>
      </c>
      <c r="E53" s="49">
        <v>2</v>
      </c>
      <c r="F53" s="49" t="s">
        <v>413</v>
      </c>
      <c r="G53" s="49" t="s">
        <v>413</v>
      </c>
      <c r="H53" s="51">
        <v>800</v>
      </c>
      <c r="I53" s="51" t="s">
        <v>362</v>
      </c>
      <c r="J53" s="51">
        <v>50</v>
      </c>
      <c r="K53" s="51" t="s">
        <v>270</v>
      </c>
      <c r="L53" s="51">
        <v>150</v>
      </c>
      <c r="M53" s="51"/>
      <c r="N53" s="51"/>
      <c r="O53" s="51"/>
    </row>
    <row r="54" spans="1:15" x14ac:dyDescent="0.3">
      <c r="A54" s="49" t="s">
        <v>339</v>
      </c>
      <c r="B54" s="49" t="s">
        <v>351</v>
      </c>
      <c r="C54" s="49" t="s">
        <v>417</v>
      </c>
      <c r="D54" s="49" t="s">
        <v>201</v>
      </c>
      <c r="E54" s="49">
        <v>2</v>
      </c>
      <c r="F54" s="49" t="s">
        <v>413</v>
      </c>
      <c r="G54" s="49" t="s">
        <v>413</v>
      </c>
      <c r="H54" s="51">
        <v>400</v>
      </c>
      <c r="I54" s="51" t="s">
        <v>219</v>
      </c>
      <c r="J54" s="51">
        <v>200</v>
      </c>
      <c r="K54" s="51" t="s">
        <v>362</v>
      </c>
      <c r="L54" s="51">
        <v>100</v>
      </c>
      <c r="M54" s="51"/>
      <c r="N54" s="51"/>
      <c r="O54" s="51"/>
    </row>
    <row r="55" spans="1:15" x14ac:dyDescent="0.3">
      <c r="A55" s="49" t="s">
        <v>339</v>
      </c>
      <c r="B55" s="49" t="s">
        <v>349</v>
      </c>
      <c r="C55" s="49" t="s">
        <v>249</v>
      </c>
      <c r="D55" s="49" t="s">
        <v>207</v>
      </c>
      <c r="E55" s="49">
        <v>2</v>
      </c>
      <c r="F55" s="49" t="s">
        <v>413</v>
      </c>
      <c r="G55" s="49" t="s">
        <v>413</v>
      </c>
      <c r="H55" s="51">
        <v>100</v>
      </c>
      <c r="I55" s="51" t="s">
        <v>219</v>
      </c>
      <c r="J55" s="51">
        <v>50</v>
      </c>
      <c r="K55" s="51"/>
      <c r="L55" s="51"/>
      <c r="M55" s="51"/>
      <c r="N55" s="51"/>
      <c r="O55" s="51"/>
    </row>
    <row r="56" spans="1:15" x14ac:dyDescent="0.3">
      <c r="A56" s="49" t="s">
        <v>339</v>
      </c>
      <c r="B56" s="49" t="s">
        <v>317</v>
      </c>
      <c r="C56" s="49"/>
      <c r="D56" s="49" t="s">
        <v>360</v>
      </c>
      <c r="E56" s="49">
        <v>3</v>
      </c>
      <c r="F56" s="49" t="s">
        <v>413</v>
      </c>
      <c r="G56" s="49" t="s">
        <v>413</v>
      </c>
      <c r="H56" s="51">
        <v>500</v>
      </c>
      <c r="I56" s="51" t="s">
        <v>226</v>
      </c>
      <c r="J56" s="51">
        <v>100</v>
      </c>
      <c r="K56" s="51" t="s">
        <v>271</v>
      </c>
      <c r="L56" s="51">
        <v>100</v>
      </c>
      <c r="M56" s="51" t="s">
        <v>254</v>
      </c>
      <c r="N56" s="51">
        <v>100</v>
      </c>
      <c r="O56" s="51"/>
    </row>
    <row r="57" spans="1:15" x14ac:dyDescent="0.3">
      <c r="A57" s="49" t="s">
        <v>339</v>
      </c>
      <c r="B57" s="49" t="s">
        <v>366</v>
      </c>
      <c r="C57" s="49" t="s">
        <v>31</v>
      </c>
      <c r="D57" s="49" t="s">
        <v>237</v>
      </c>
      <c r="E57" s="49">
        <v>30</v>
      </c>
      <c r="F57" s="49" t="s">
        <v>413</v>
      </c>
      <c r="G57" s="49" t="s">
        <v>413</v>
      </c>
      <c r="H57" s="51">
        <v>1000</v>
      </c>
      <c r="I57" s="51" t="s">
        <v>219</v>
      </c>
      <c r="J57" s="51">
        <v>300</v>
      </c>
      <c r="K57" s="51" t="s">
        <v>270</v>
      </c>
      <c r="L57" s="51">
        <v>200</v>
      </c>
      <c r="M57" s="51"/>
      <c r="N57" s="51"/>
      <c r="O57" s="51"/>
    </row>
    <row r="58" spans="1:15" x14ac:dyDescent="0.3">
      <c r="A58" s="49" t="s">
        <v>339</v>
      </c>
      <c r="B58" s="49" t="s">
        <v>318</v>
      </c>
      <c r="C58" s="49"/>
      <c r="D58" s="49" t="s">
        <v>360</v>
      </c>
      <c r="E58" s="49">
        <v>1</v>
      </c>
      <c r="F58" s="49" t="s">
        <v>140</v>
      </c>
      <c r="G58" s="49">
        <v>0.02</v>
      </c>
      <c r="H58" s="51">
        <v>200</v>
      </c>
      <c r="I58" s="51"/>
      <c r="J58" s="51"/>
      <c r="K58" s="51"/>
      <c r="L58" s="51"/>
      <c r="M58" s="51"/>
      <c r="N58" s="51"/>
      <c r="O58" s="51"/>
    </row>
    <row r="59" spans="1:15" x14ac:dyDescent="0.3">
      <c r="A59" s="49" t="s">
        <v>339</v>
      </c>
      <c r="B59" s="49" t="s">
        <v>374</v>
      </c>
      <c r="C59" s="49" t="s">
        <v>79</v>
      </c>
      <c r="D59" s="49" t="s">
        <v>194</v>
      </c>
      <c r="E59" s="49">
        <v>2</v>
      </c>
      <c r="F59" s="49" t="s">
        <v>413</v>
      </c>
      <c r="G59" s="49" t="s">
        <v>413</v>
      </c>
      <c r="H59" s="51">
        <v>100</v>
      </c>
      <c r="I59" s="51" t="s">
        <v>270</v>
      </c>
      <c r="J59" s="51">
        <v>50</v>
      </c>
      <c r="K59" s="51"/>
      <c r="L59" s="51"/>
      <c r="M59" s="51"/>
      <c r="N59" s="51"/>
      <c r="O59" s="51"/>
    </row>
    <row r="60" spans="1:15" x14ac:dyDescent="0.3">
      <c r="A60" s="49" t="s">
        <v>339</v>
      </c>
      <c r="B60" s="49" t="s">
        <v>385</v>
      </c>
      <c r="C60" s="49"/>
      <c r="D60" s="49" t="s">
        <v>255</v>
      </c>
      <c r="E60" s="49">
        <v>2</v>
      </c>
      <c r="F60" s="49" t="s">
        <v>413</v>
      </c>
      <c r="G60" s="49" t="s">
        <v>413</v>
      </c>
      <c r="H60" s="51">
        <v>200</v>
      </c>
      <c r="I60" s="51" t="s">
        <v>270</v>
      </c>
      <c r="J60" s="51">
        <v>100</v>
      </c>
      <c r="K60" s="51"/>
      <c r="L60" s="51"/>
      <c r="M60" s="51"/>
      <c r="N60" s="51"/>
      <c r="O60" s="51"/>
    </row>
    <row r="61" spans="1:15" x14ac:dyDescent="0.3">
      <c r="A61" s="49" t="s">
        <v>339</v>
      </c>
      <c r="B61" s="49" t="s">
        <v>302</v>
      </c>
      <c r="C61" s="49"/>
      <c r="D61" s="49" t="s">
        <v>354</v>
      </c>
      <c r="E61" s="49">
        <v>30</v>
      </c>
      <c r="F61" s="49" t="s">
        <v>356</v>
      </c>
      <c r="G61" s="49">
        <v>3</v>
      </c>
      <c r="H61" s="51">
        <v>1000</v>
      </c>
      <c r="I61" s="51" t="s">
        <v>219</v>
      </c>
      <c r="J61" s="51">
        <v>300</v>
      </c>
      <c r="K61" s="51" t="s">
        <v>270</v>
      </c>
      <c r="L61" s="51">
        <v>100</v>
      </c>
      <c r="M61" s="51"/>
      <c r="N61" s="51"/>
      <c r="O61" s="51"/>
    </row>
    <row r="62" spans="1:15" x14ac:dyDescent="0.3">
      <c r="A62" s="49" t="s">
        <v>339</v>
      </c>
      <c r="B62" s="49" t="s">
        <v>287</v>
      </c>
      <c r="C62" s="49" t="s">
        <v>272</v>
      </c>
      <c r="D62" s="49" t="s">
        <v>360</v>
      </c>
      <c r="E62" s="49">
        <v>1</v>
      </c>
      <c r="F62" s="49" t="s">
        <v>413</v>
      </c>
      <c r="G62" s="49" t="s">
        <v>413</v>
      </c>
      <c r="H62" s="51">
        <v>500</v>
      </c>
      <c r="I62" s="51" t="s">
        <v>362</v>
      </c>
      <c r="J62" s="51">
        <v>200</v>
      </c>
      <c r="K62" s="51"/>
      <c r="L62" s="51"/>
      <c r="M62" s="51"/>
      <c r="N62" s="51"/>
      <c r="O62" s="51"/>
    </row>
    <row r="63" spans="1:15" x14ac:dyDescent="0.3">
      <c r="A63" s="49" t="s">
        <v>339</v>
      </c>
      <c r="B63" s="49" t="s">
        <v>373</v>
      </c>
      <c r="C63" s="49"/>
      <c r="D63" s="49" t="s">
        <v>361</v>
      </c>
      <c r="E63" s="49" t="s">
        <v>413</v>
      </c>
      <c r="F63" s="49" t="s">
        <v>413</v>
      </c>
      <c r="G63" s="49" t="s">
        <v>413</v>
      </c>
      <c r="H63" s="51">
        <v>100</v>
      </c>
      <c r="I63" s="51" t="s">
        <v>270</v>
      </c>
      <c r="J63" s="51">
        <v>50</v>
      </c>
      <c r="K63" s="51" t="s">
        <v>219</v>
      </c>
      <c r="L63" s="51">
        <v>50</v>
      </c>
      <c r="M63" s="51"/>
      <c r="N63" s="51"/>
      <c r="O63" s="51"/>
    </row>
    <row r="64" spans="1:15" x14ac:dyDescent="0.3">
      <c r="A64" s="49" t="s">
        <v>339</v>
      </c>
      <c r="B64" s="49" t="s">
        <v>99</v>
      </c>
      <c r="C64" s="49"/>
      <c r="D64" s="49" t="s">
        <v>120</v>
      </c>
      <c r="E64" s="49">
        <v>-1</v>
      </c>
      <c r="F64" s="49" t="s">
        <v>356</v>
      </c>
      <c r="G64" s="49">
        <v>3</v>
      </c>
      <c r="H64" s="51">
        <v>1500</v>
      </c>
      <c r="I64" s="51" t="s">
        <v>362</v>
      </c>
      <c r="J64" s="51">
        <v>600</v>
      </c>
      <c r="K64" s="51" t="s">
        <v>367</v>
      </c>
      <c r="L64" s="51">
        <v>5</v>
      </c>
      <c r="M64" s="51"/>
      <c r="N64" s="51"/>
      <c r="O64" s="51"/>
    </row>
    <row r="65" spans="1:15" x14ac:dyDescent="0.3">
      <c r="A65" s="49" t="s">
        <v>339</v>
      </c>
      <c r="B65" s="49" t="s">
        <v>294</v>
      </c>
      <c r="C65" s="49"/>
      <c r="D65" s="49" t="s">
        <v>359</v>
      </c>
      <c r="E65" s="49">
        <v>2</v>
      </c>
      <c r="F65" s="49" t="s">
        <v>413</v>
      </c>
      <c r="G65" s="49" t="s">
        <v>413</v>
      </c>
      <c r="H65" s="51">
        <v>200</v>
      </c>
      <c r="I65" s="51" t="s">
        <v>362</v>
      </c>
      <c r="J65" s="51">
        <v>100</v>
      </c>
      <c r="K65" s="51"/>
      <c r="L65" s="51"/>
      <c r="M65" s="51"/>
      <c r="N65" s="51"/>
      <c r="O65" s="51"/>
    </row>
    <row r="66" spans="1:15" x14ac:dyDescent="0.3">
      <c r="A66" s="49" t="s">
        <v>339</v>
      </c>
      <c r="B66" s="49" t="s">
        <v>352</v>
      </c>
      <c r="C66" s="49" t="s">
        <v>418</v>
      </c>
      <c r="D66" s="49" t="s">
        <v>237</v>
      </c>
      <c r="E66" s="49">
        <v>100</v>
      </c>
      <c r="F66" s="49" t="s">
        <v>413</v>
      </c>
      <c r="G66" s="49" t="s">
        <v>413</v>
      </c>
      <c r="H66" s="51">
        <v>3000</v>
      </c>
      <c r="I66" s="51" t="s">
        <v>219</v>
      </c>
      <c r="J66" s="51">
        <v>700</v>
      </c>
      <c r="K66" s="51" t="s">
        <v>362</v>
      </c>
      <c r="L66" s="51">
        <v>700</v>
      </c>
      <c r="M66" s="51"/>
      <c r="N66" s="51"/>
      <c r="O66" s="51"/>
    </row>
    <row r="67" spans="1:15" x14ac:dyDescent="0.3">
      <c r="A67" s="49" t="s">
        <v>339</v>
      </c>
      <c r="B67" s="49" t="s">
        <v>295</v>
      </c>
      <c r="C67" s="49"/>
      <c r="D67" s="49" t="s">
        <v>359</v>
      </c>
      <c r="E67" s="49">
        <v>1</v>
      </c>
      <c r="F67" s="49" t="s">
        <v>356</v>
      </c>
      <c r="G67" s="49">
        <v>1</v>
      </c>
      <c r="H67" s="51">
        <v>100</v>
      </c>
      <c r="I67" s="51" t="s">
        <v>270</v>
      </c>
      <c r="J67" s="51">
        <v>100</v>
      </c>
      <c r="K67" s="51"/>
      <c r="L67" s="51"/>
      <c r="M67" s="51"/>
      <c r="N67" s="51"/>
      <c r="O67" s="51"/>
    </row>
    <row r="68" spans="1:15" x14ac:dyDescent="0.3">
      <c r="A68" s="49" t="s">
        <v>339</v>
      </c>
      <c r="B68" s="49" t="s">
        <v>387</v>
      </c>
      <c r="C68" s="49" t="s">
        <v>419</v>
      </c>
      <c r="D68" s="49" t="s">
        <v>140</v>
      </c>
      <c r="E68" s="49">
        <v>0.01</v>
      </c>
      <c r="F68" s="49" t="s">
        <v>413</v>
      </c>
      <c r="G68" s="49" t="s">
        <v>413</v>
      </c>
      <c r="H68" s="51">
        <v>500</v>
      </c>
      <c r="I68" s="51" t="s">
        <v>219</v>
      </c>
      <c r="J68" s="51">
        <v>300</v>
      </c>
      <c r="K68" s="51" t="s">
        <v>270</v>
      </c>
      <c r="L68" s="51">
        <v>100</v>
      </c>
      <c r="M68" s="51"/>
      <c r="N68" s="51"/>
      <c r="O68" s="51"/>
    </row>
    <row r="69" spans="1:15" x14ac:dyDescent="0.3">
      <c r="A69" s="49" t="s">
        <v>339</v>
      </c>
      <c r="B69" s="49" t="s">
        <v>368</v>
      </c>
      <c r="C69" s="49"/>
      <c r="D69" s="49" t="s">
        <v>369</v>
      </c>
      <c r="E69" s="49" t="s">
        <v>413</v>
      </c>
      <c r="F69" s="49" t="s">
        <v>413</v>
      </c>
      <c r="G69" s="49" t="s">
        <v>413</v>
      </c>
      <c r="H69" s="51">
        <v>150</v>
      </c>
      <c r="I69" s="51"/>
      <c r="J69" s="51"/>
      <c r="K69" s="51"/>
      <c r="L69" s="51"/>
      <c r="M69" s="51"/>
      <c r="N69" s="51"/>
      <c r="O69" s="51"/>
    </row>
    <row r="70" spans="1:15" x14ac:dyDescent="0.3">
      <c r="A70" s="49" t="s">
        <v>339</v>
      </c>
      <c r="B70" s="49" t="s">
        <v>290</v>
      </c>
      <c r="C70" s="49" t="s">
        <v>250</v>
      </c>
      <c r="D70" s="49" t="s">
        <v>270</v>
      </c>
      <c r="E70" s="49">
        <v>2</v>
      </c>
      <c r="F70" s="49" t="s">
        <v>413</v>
      </c>
      <c r="G70" s="49" t="s">
        <v>413</v>
      </c>
      <c r="H70" s="51">
        <v>200</v>
      </c>
      <c r="I70" s="51" t="s">
        <v>362</v>
      </c>
      <c r="J70" s="51">
        <v>50</v>
      </c>
      <c r="K70" s="51" t="s">
        <v>270</v>
      </c>
      <c r="L70" s="51">
        <v>100</v>
      </c>
      <c r="M70" s="51"/>
      <c r="N70" s="51"/>
      <c r="O70" s="51"/>
    </row>
    <row r="71" spans="1:15" x14ac:dyDescent="0.3">
      <c r="A71" s="49" t="s">
        <v>339</v>
      </c>
      <c r="B71" s="49" t="s">
        <v>382</v>
      </c>
      <c r="C71" s="49" t="s">
        <v>284</v>
      </c>
      <c r="D71" s="49" t="s">
        <v>221</v>
      </c>
      <c r="E71" s="49">
        <v>2</v>
      </c>
      <c r="F71" s="49" t="s">
        <v>413</v>
      </c>
      <c r="G71" s="49" t="s">
        <v>413</v>
      </c>
      <c r="H71" s="51">
        <v>50</v>
      </c>
      <c r="I71" s="51" t="s">
        <v>277</v>
      </c>
      <c r="J71" s="51">
        <v>5</v>
      </c>
      <c r="K71" s="51"/>
      <c r="L71" s="51"/>
      <c r="M71" s="51"/>
      <c r="N71" s="51"/>
      <c r="O71" s="51"/>
    </row>
    <row r="72" spans="1:15" x14ac:dyDescent="0.3">
      <c r="A72" s="49" t="s">
        <v>339</v>
      </c>
      <c r="B72" s="49" t="s">
        <v>353</v>
      </c>
      <c r="C72" s="49" t="s">
        <v>420</v>
      </c>
      <c r="D72" s="49" t="s">
        <v>199</v>
      </c>
      <c r="E72" s="49">
        <v>2</v>
      </c>
      <c r="F72" s="49" t="s">
        <v>413</v>
      </c>
      <c r="G72" s="49" t="s">
        <v>413</v>
      </c>
      <c r="H72" s="51">
        <v>300</v>
      </c>
      <c r="I72" s="51" t="s">
        <v>219</v>
      </c>
      <c r="J72" s="51">
        <v>200</v>
      </c>
      <c r="K72" s="51"/>
      <c r="L72" s="51"/>
      <c r="M72" s="51"/>
      <c r="N72" s="51"/>
      <c r="O72" s="51"/>
    </row>
    <row r="73" spans="1:15" x14ac:dyDescent="0.3">
      <c r="A73" s="49" t="s">
        <v>339</v>
      </c>
      <c r="B73" s="49" t="s">
        <v>293</v>
      </c>
      <c r="C73" s="49"/>
      <c r="D73" s="49" t="s">
        <v>237</v>
      </c>
      <c r="E73" s="49">
        <v>1</v>
      </c>
      <c r="F73" s="49" t="s">
        <v>356</v>
      </c>
      <c r="G73" s="49">
        <v>1</v>
      </c>
      <c r="H73" s="51">
        <v>50</v>
      </c>
      <c r="I73" s="51" t="s">
        <v>362</v>
      </c>
      <c r="J73" s="51">
        <v>5</v>
      </c>
      <c r="K73" s="51"/>
      <c r="L73" s="51"/>
      <c r="M73" s="51"/>
      <c r="N73" s="51"/>
      <c r="O73" s="51"/>
    </row>
    <row r="74" spans="1:15" x14ac:dyDescent="0.3">
      <c r="A74" s="49" t="s">
        <v>339</v>
      </c>
      <c r="B74" s="49" t="s">
        <v>289</v>
      </c>
      <c r="C74" s="49" t="s">
        <v>359</v>
      </c>
      <c r="D74" s="49" t="s">
        <v>360</v>
      </c>
      <c r="E74" s="49">
        <v>2</v>
      </c>
      <c r="F74" s="49" t="s">
        <v>140</v>
      </c>
      <c r="G74" s="49">
        <v>0.01</v>
      </c>
      <c r="H74" s="51">
        <v>600</v>
      </c>
      <c r="I74" s="51" t="s">
        <v>362</v>
      </c>
      <c r="J74" s="51">
        <v>100</v>
      </c>
      <c r="K74" s="51" t="s">
        <v>270</v>
      </c>
      <c r="L74" s="51">
        <v>300</v>
      </c>
      <c r="M74" s="51"/>
      <c r="N74" s="51"/>
      <c r="O74" s="51"/>
    </row>
    <row r="75" spans="1:15" x14ac:dyDescent="0.3">
      <c r="A75" s="49" t="s">
        <v>339</v>
      </c>
      <c r="B75" s="49" t="s">
        <v>313</v>
      </c>
      <c r="C75" s="49" t="s">
        <v>359</v>
      </c>
      <c r="D75" s="49" t="s">
        <v>360</v>
      </c>
      <c r="E75" s="49">
        <v>5</v>
      </c>
      <c r="F75" s="49" t="s">
        <v>413</v>
      </c>
      <c r="G75" s="49" t="s">
        <v>413</v>
      </c>
      <c r="H75" s="51">
        <v>1200</v>
      </c>
      <c r="I75" s="51" t="s">
        <v>219</v>
      </c>
      <c r="J75" s="51">
        <v>500</v>
      </c>
      <c r="K75" s="51" t="s">
        <v>212</v>
      </c>
      <c r="L75" s="51">
        <v>100</v>
      </c>
      <c r="M75" s="51" t="s">
        <v>277</v>
      </c>
      <c r="N75" s="51">
        <v>10</v>
      </c>
      <c r="O75" s="51"/>
    </row>
    <row r="76" spans="1:15" x14ac:dyDescent="0.3">
      <c r="A76" s="49" t="s">
        <v>339</v>
      </c>
      <c r="B76" s="49" t="s">
        <v>288</v>
      </c>
      <c r="C76" s="49"/>
      <c r="D76" s="49" t="s">
        <v>360</v>
      </c>
      <c r="E76" s="49">
        <v>1</v>
      </c>
      <c r="F76" s="49" t="s">
        <v>140</v>
      </c>
      <c r="G76" s="49">
        <v>0.02</v>
      </c>
      <c r="H76" s="51">
        <v>300</v>
      </c>
      <c r="I76" s="51"/>
      <c r="J76" s="51"/>
      <c r="K76" s="51"/>
      <c r="L76" s="51"/>
      <c r="M76" s="51"/>
      <c r="N76" s="51"/>
      <c r="O76" s="51"/>
    </row>
    <row r="77" spans="1:15" x14ac:dyDescent="0.3">
      <c r="A77" s="49" t="s">
        <v>339</v>
      </c>
      <c r="B77" s="49" t="s">
        <v>301</v>
      </c>
      <c r="C77" s="49"/>
      <c r="D77" s="49" t="s">
        <v>354</v>
      </c>
      <c r="E77" s="49">
        <v>10</v>
      </c>
      <c r="F77" s="49" t="s">
        <v>356</v>
      </c>
      <c r="G77" s="49">
        <v>2</v>
      </c>
      <c r="H77" s="51">
        <v>500</v>
      </c>
      <c r="I77" s="51" t="s">
        <v>362</v>
      </c>
      <c r="J77" s="51">
        <v>200</v>
      </c>
      <c r="K77" s="51" t="s">
        <v>270</v>
      </c>
      <c r="L77" s="51">
        <v>100</v>
      </c>
      <c r="M77" s="51"/>
      <c r="N77" s="51"/>
      <c r="O77" s="51"/>
    </row>
    <row r="78" spans="1:15" x14ac:dyDescent="0.3">
      <c r="A78" s="49" t="s">
        <v>339</v>
      </c>
      <c r="B78" s="49" t="s">
        <v>381</v>
      </c>
      <c r="C78" s="49" t="s">
        <v>421</v>
      </c>
      <c r="D78" s="49" t="s">
        <v>203</v>
      </c>
      <c r="E78" s="49">
        <v>2</v>
      </c>
      <c r="F78" s="49" t="s">
        <v>413</v>
      </c>
      <c r="G78" s="49" t="s">
        <v>413</v>
      </c>
      <c r="H78" s="51">
        <v>100</v>
      </c>
      <c r="I78" s="51" t="s">
        <v>270</v>
      </c>
      <c r="J78" s="51">
        <v>100</v>
      </c>
      <c r="K78" s="51"/>
      <c r="L78" s="51"/>
      <c r="M78" s="51"/>
      <c r="N78" s="51"/>
      <c r="O78" s="51"/>
    </row>
    <row r="79" spans="1:15" x14ac:dyDescent="0.3">
      <c r="A79" s="49" t="s">
        <v>339</v>
      </c>
      <c r="B79" s="49" t="s">
        <v>392</v>
      </c>
      <c r="C79" s="49" t="s">
        <v>359</v>
      </c>
      <c r="D79" s="49" t="s">
        <v>277</v>
      </c>
      <c r="E79" s="49">
        <v>2</v>
      </c>
      <c r="F79" s="49" t="s">
        <v>413</v>
      </c>
      <c r="G79" s="49" t="s">
        <v>413</v>
      </c>
      <c r="H79" s="51">
        <v>300</v>
      </c>
      <c r="I79" s="51" t="s">
        <v>362</v>
      </c>
      <c r="J79" s="51">
        <v>100</v>
      </c>
      <c r="K79" s="51" t="s">
        <v>270</v>
      </c>
      <c r="L79" s="51">
        <v>100</v>
      </c>
      <c r="M79" s="51"/>
      <c r="N79" s="51"/>
      <c r="O79" s="51"/>
    </row>
  </sheetData>
  <sheetProtection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H16" sqref="H16"/>
    </sheetView>
  </sheetViews>
  <sheetFormatPr baseColWidth="10" defaultRowHeight="16.5" x14ac:dyDescent="0.3"/>
  <cols>
    <col min="6" max="6" width="8.875" customWidth="1"/>
  </cols>
  <sheetData>
    <row r="1" spans="1:16" x14ac:dyDescent="0.3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</row>
    <row r="2" spans="1:16" x14ac:dyDescent="0.3">
      <c r="D2" t="s">
        <v>2</v>
      </c>
      <c r="F2" t="s">
        <v>3</v>
      </c>
      <c r="H2" t="s">
        <v>4</v>
      </c>
      <c r="J2" t="s">
        <v>5</v>
      </c>
      <c r="L2" t="s">
        <v>6</v>
      </c>
      <c r="N2" t="s">
        <v>7</v>
      </c>
    </row>
    <row r="3" spans="1:16" x14ac:dyDescent="0.3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11</v>
      </c>
      <c r="G3" t="s">
        <v>12</v>
      </c>
      <c r="H3" t="s">
        <v>11</v>
      </c>
      <c r="I3" t="s">
        <v>12</v>
      </c>
      <c r="L3" t="s">
        <v>11</v>
      </c>
      <c r="M3" t="s">
        <v>12</v>
      </c>
      <c r="N3" t="s">
        <v>11</v>
      </c>
      <c r="O3" t="s">
        <v>12</v>
      </c>
    </row>
    <row r="4" spans="1:16" x14ac:dyDescent="0.3">
      <c r="A4">
        <v>1</v>
      </c>
      <c r="D4">
        <v>4</v>
      </c>
      <c r="E4" t="s">
        <v>13</v>
      </c>
      <c r="F4">
        <v>2</v>
      </c>
      <c r="G4" t="s">
        <v>14</v>
      </c>
      <c r="H4">
        <v>1</v>
      </c>
      <c r="I4" t="s">
        <v>15</v>
      </c>
      <c r="J4" t="s">
        <v>16</v>
      </c>
      <c r="L4">
        <v>5</v>
      </c>
      <c r="M4" t="s">
        <v>17</v>
      </c>
      <c r="N4">
        <v>3</v>
      </c>
      <c r="O4" t="s">
        <v>18</v>
      </c>
      <c r="P4">
        <f>N4*10+5</f>
        <v>35</v>
      </c>
    </row>
    <row r="5" spans="1:16" x14ac:dyDescent="0.3">
      <c r="A5">
        <v>2</v>
      </c>
      <c r="D5">
        <v>1</v>
      </c>
      <c r="E5" t="s">
        <v>19</v>
      </c>
      <c r="F5">
        <v>2</v>
      </c>
      <c r="G5" t="s">
        <v>20</v>
      </c>
      <c r="H5">
        <v>2</v>
      </c>
      <c r="I5" t="s">
        <v>21</v>
      </c>
      <c r="J5" t="s">
        <v>22</v>
      </c>
      <c r="L5">
        <v>2</v>
      </c>
      <c r="M5" t="s">
        <v>23</v>
      </c>
      <c r="N5">
        <v>4</v>
      </c>
      <c r="O5" t="s">
        <v>24</v>
      </c>
      <c r="P5">
        <f t="shared" ref="P5:P43" si="0">N5*10+5</f>
        <v>45</v>
      </c>
    </row>
    <row r="6" spans="1:16" x14ac:dyDescent="0.3">
      <c r="A6">
        <v>3</v>
      </c>
      <c r="D6">
        <v>4</v>
      </c>
      <c r="E6" t="s">
        <v>13</v>
      </c>
      <c r="F6">
        <v>6</v>
      </c>
      <c r="G6" t="s">
        <v>25</v>
      </c>
      <c r="H6">
        <v>3</v>
      </c>
      <c r="I6" t="s">
        <v>26</v>
      </c>
      <c r="L6">
        <v>7</v>
      </c>
      <c r="M6" t="s">
        <v>27</v>
      </c>
      <c r="N6">
        <v>1</v>
      </c>
      <c r="O6" t="s">
        <v>28</v>
      </c>
      <c r="P6">
        <f t="shared" si="0"/>
        <v>15</v>
      </c>
    </row>
    <row r="7" spans="1:16" x14ac:dyDescent="0.3">
      <c r="A7">
        <v>4</v>
      </c>
      <c r="B7" t="s">
        <v>29</v>
      </c>
      <c r="C7" t="s">
        <v>30</v>
      </c>
      <c r="D7">
        <v>4</v>
      </c>
      <c r="E7" t="s">
        <v>13</v>
      </c>
      <c r="F7">
        <v>5</v>
      </c>
      <c r="G7" t="s">
        <v>31</v>
      </c>
      <c r="H7">
        <v>5</v>
      </c>
      <c r="I7" t="s">
        <v>32</v>
      </c>
      <c r="J7" t="s">
        <v>33</v>
      </c>
      <c r="L7">
        <v>6</v>
      </c>
      <c r="M7" t="s">
        <v>34</v>
      </c>
      <c r="N7">
        <v>4</v>
      </c>
      <c r="O7" t="s">
        <v>24</v>
      </c>
      <c r="P7">
        <f t="shared" si="0"/>
        <v>45</v>
      </c>
    </row>
    <row r="8" spans="1:16" x14ac:dyDescent="0.3">
      <c r="A8">
        <v>5</v>
      </c>
      <c r="D8">
        <v>4</v>
      </c>
      <c r="E8" t="s">
        <v>13</v>
      </c>
      <c r="F8">
        <v>3</v>
      </c>
      <c r="G8" t="s">
        <v>35</v>
      </c>
      <c r="H8">
        <v>4</v>
      </c>
      <c r="I8" t="s">
        <v>36</v>
      </c>
      <c r="J8" t="s">
        <v>37</v>
      </c>
      <c r="L8">
        <v>4</v>
      </c>
      <c r="M8" t="s">
        <v>38</v>
      </c>
      <c r="N8">
        <v>6</v>
      </c>
      <c r="O8" t="s">
        <v>39</v>
      </c>
      <c r="P8">
        <f t="shared" si="0"/>
        <v>65</v>
      </c>
    </row>
    <row r="9" spans="1:16" x14ac:dyDescent="0.3">
      <c r="A9">
        <v>6</v>
      </c>
      <c r="D9">
        <v>4</v>
      </c>
      <c r="E9" t="s">
        <v>13</v>
      </c>
      <c r="F9">
        <v>4</v>
      </c>
      <c r="G9" t="s">
        <v>40</v>
      </c>
      <c r="H9">
        <v>5</v>
      </c>
      <c r="I9" t="s">
        <v>32</v>
      </c>
      <c r="J9" t="s">
        <v>41</v>
      </c>
      <c r="L9">
        <v>2</v>
      </c>
      <c r="M9" t="s">
        <v>23</v>
      </c>
      <c r="N9">
        <v>5</v>
      </c>
      <c r="O9" t="s">
        <v>42</v>
      </c>
      <c r="P9">
        <f t="shared" si="0"/>
        <v>55</v>
      </c>
    </row>
    <row r="10" spans="1:16" x14ac:dyDescent="0.3">
      <c r="A10">
        <v>7</v>
      </c>
      <c r="B10" t="s">
        <v>43</v>
      </c>
      <c r="C10" t="s">
        <v>44</v>
      </c>
      <c r="D10">
        <v>4</v>
      </c>
      <c r="E10" t="s">
        <v>13</v>
      </c>
      <c r="F10">
        <v>2</v>
      </c>
      <c r="G10" t="s">
        <v>14</v>
      </c>
      <c r="H10">
        <v>2</v>
      </c>
      <c r="I10" t="s">
        <v>21</v>
      </c>
      <c r="J10" t="s">
        <v>45</v>
      </c>
      <c r="L10">
        <v>1</v>
      </c>
      <c r="M10" t="s">
        <v>46</v>
      </c>
      <c r="N10">
        <v>2</v>
      </c>
      <c r="O10" t="s">
        <v>47</v>
      </c>
      <c r="P10">
        <f t="shared" si="0"/>
        <v>25</v>
      </c>
    </row>
    <row r="11" spans="1:16" x14ac:dyDescent="0.3">
      <c r="A11">
        <v>8</v>
      </c>
      <c r="D11">
        <v>1</v>
      </c>
      <c r="E11" t="s">
        <v>19</v>
      </c>
      <c r="F11">
        <v>4</v>
      </c>
      <c r="G11" t="s">
        <v>48</v>
      </c>
      <c r="H11">
        <v>7</v>
      </c>
      <c r="I11" t="s">
        <v>49</v>
      </c>
      <c r="J11" t="s">
        <v>50</v>
      </c>
      <c r="L11">
        <v>6</v>
      </c>
      <c r="M11" t="s">
        <v>34</v>
      </c>
      <c r="N11">
        <v>5</v>
      </c>
      <c r="O11" t="s">
        <v>42</v>
      </c>
      <c r="P11">
        <f t="shared" si="0"/>
        <v>55</v>
      </c>
    </row>
    <row r="12" spans="1:16" x14ac:dyDescent="0.3">
      <c r="A12">
        <v>9</v>
      </c>
      <c r="B12" t="s">
        <v>51</v>
      </c>
      <c r="C12" t="s">
        <v>52</v>
      </c>
      <c r="D12">
        <v>1</v>
      </c>
      <c r="E12" t="s">
        <v>19</v>
      </c>
      <c r="F12">
        <v>3</v>
      </c>
      <c r="G12" t="s">
        <v>53</v>
      </c>
      <c r="H12">
        <v>4</v>
      </c>
      <c r="I12" t="s">
        <v>36</v>
      </c>
      <c r="J12" t="s">
        <v>54</v>
      </c>
      <c r="L12">
        <v>3</v>
      </c>
      <c r="M12" t="s">
        <v>55</v>
      </c>
      <c r="N12">
        <v>6</v>
      </c>
      <c r="O12" t="s">
        <v>39</v>
      </c>
      <c r="P12">
        <f t="shared" si="0"/>
        <v>65</v>
      </c>
    </row>
    <row r="13" spans="1:16" x14ac:dyDescent="0.3">
      <c r="A13">
        <v>10</v>
      </c>
      <c r="B13" t="s">
        <v>56</v>
      </c>
      <c r="C13" t="s">
        <v>57</v>
      </c>
      <c r="D13">
        <v>1</v>
      </c>
      <c r="E13" t="s">
        <v>19</v>
      </c>
      <c r="F13">
        <v>6</v>
      </c>
      <c r="G13" t="s">
        <v>58</v>
      </c>
      <c r="H13">
        <v>1</v>
      </c>
      <c r="I13" t="s">
        <v>15</v>
      </c>
      <c r="J13" t="s">
        <v>59</v>
      </c>
      <c r="L13">
        <v>2</v>
      </c>
      <c r="M13" t="s">
        <v>23</v>
      </c>
      <c r="N13">
        <v>2</v>
      </c>
      <c r="O13" t="s">
        <v>47</v>
      </c>
      <c r="P13">
        <f t="shared" si="0"/>
        <v>25</v>
      </c>
    </row>
    <row r="14" spans="1:16" x14ac:dyDescent="0.3">
      <c r="A14">
        <v>11</v>
      </c>
      <c r="B14" t="s">
        <v>60</v>
      </c>
      <c r="C14" t="s">
        <v>61</v>
      </c>
      <c r="D14">
        <v>2</v>
      </c>
      <c r="E14" t="s">
        <v>62</v>
      </c>
      <c r="F14">
        <v>6</v>
      </c>
      <c r="G14" t="s">
        <v>63</v>
      </c>
      <c r="H14">
        <v>10</v>
      </c>
      <c r="I14" t="s">
        <v>64</v>
      </c>
      <c r="J14" t="s">
        <v>65</v>
      </c>
      <c r="L14">
        <v>5</v>
      </c>
      <c r="M14" t="s">
        <v>17</v>
      </c>
      <c r="N14">
        <v>1</v>
      </c>
      <c r="O14" t="s">
        <v>28</v>
      </c>
      <c r="P14">
        <f t="shared" si="0"/>
        <v>15</v>
      </c>
    </row>
    <row r="15" spans="1:16" x14ac:dyDescent="0.3">
      <c r="A15">
        <v>12</v>
      </c>
      <c r="B15" t="s">
        <v>66</v>
      </c>
      <c r="C15" t="s">
        <v>67</v>
      </c>
      <c r="D15">
        <v>2</v>
      </c>
      <c r="E15" t="s">
        <v>62</v>
      </c>
      <c r="F15">
        <v>2</v>
      </c>
      <c r="G15" t="s">
        <v>68</v>
      </c>
      <c r="H15">
        <v>8</v>
      </c>
      <c r="I15" t="s">
        <v>69</v>
      </c>
      <c r="J15" t="s">
        <v>70</v>
      </c>
      <c r="L15">
        <v>8</v>
      </c>
      <c r="M15" t="s">
        <v>71</v>
      </c>
      <c r="N15">
        <v>6</v>
      </c>
      <c r="O15" t="s">
        <v>39</v>
      </c>
      <c r="P15">
        <f t="shared" si="0"/>
        <v>65</v>
      </c>
    </row>
    <row r="16" spans="1:16" x14ac:dyDescent="0.3">
      <c r="A16">
        <v>13</v>
      </c>
      <c r="D16">
        <v>1</v>
      </c>
      <c r="E16" t="s">
        <v>19</v>
      </c>
      <c r="F16">
        <v>6</v>
      </c>
      <c r="G16" t="s">
        <v>58</v>
      </c>
      <c r="H16">
        <v>11</v>
      </c>
      <c r="I16" t="s">
        <v>72</v>
      </c>
      <c r="J16" t="s">
        <v>73</v>
      </c>
      <c r="L16">
        <v>6</v>
      </c>
      <c r="M16" t="s">
        <v>34</v>
      </c>
      <c r="N16">
        <v>5</v>
      </c>
      <c r="O16" t="s">
        <v>42</v>
      </c>
      <c r="P16">
        <f t="shared" si="0"/>
        <v>55</v>
      </c>
    </row>
    <row r="17" spans="1:16" x14ac:dyDescent="0.3">
      <c r="A17">
        <v>14</v>
      </c>
      <c r="B17" t="s">
        <v>74</v>
      </c>
      <c r="C17" t="s">
        <v>75</v>
      </c>
      <c r="D17">
        <v>1</v>
      </c>
      <c r="E17" t="s">
        <v>19</v>
      </c>
      <c r="F17">
        <v>5</v>
      </c>
      <c r="G17" t="s">
        <v>76</v>
      </c>
      <c r="H17">
        <v>5</v>
      </c>
      <c r="I17" t="s">
        <v>32</v>
      </c>
      <c r="J17" t="s">
        <v>77</v>
      </c>
      <c r="L17">
        <v>1</v>
      </c>
      <c r="M17" t="s">
        <v>46</v>
      </c>
      <c r="N17">
        <v>6</v>
      </c>
      <c r="O17" t="s">
        <v>39</v>
      </c>
      <c r="P17">
        <f t="shared" si="0"/>
        <v>65</v>
      </c>
    </row>
    <row r="18" spans="1:16" x14ac:dyDescent="0.3">
      <c r="A18">
        <v>15</v>
      </c>
      <c r="D18">
        <v>1</v>
      </c>
      <c r="E18" t="s">
        <v>19</v>
      </c>
      <c r="F18">
        <v>3</v>
      </c>
      <c r="G18" t="s">
        <v>53</v>
      </c>
      <c r="H18">
        <v>8</v>
      </c>
      <c r="I18" t="s">
        <v>69</v>
      </c>
      <c r="J18" t="s">
        <v>78</v>
      </c>
      <c r="L18">
        <v>3</v>
      </c>
      <c r="M18" t="s">
        <v>55</v>
      </c>
      <c r="N18">
        <v>3</v>
      </c>
      <c r="O18" t="s">
        <v>18</v>
      </c>
      <c r="P18">
        <f t="shared" si="0"/>
        <v>35</v>
      </c>
    </row>
    <row r="19" spans="1:16" x14ac:dyDescent="0.3">
      <c r="A19">
        <v>16</v>
      </c>
      <c r="D19">
        <v>1</v>
      </c>
      <c r="E19" t="s">
        <v>19</v>
      </c>
      <c r="F19">
        <v>5</v>
      </c>
      <c r="G19" t="s">
        <v>76</v>
      </c>
      <c r="H19">
        <v>1</v>
      </c>
      <c r="I19" t="s">
        <v>15</v>
      </c>
      <c r="L19">
        <v>6</v>
      </c>
      <c r="M19" t="s">
        <v>34</v>
      </c>
      <c r="N19">
        <v>4</v>
      </c>
      <c r="O19" t="s">
        <v>24</v>
      </c>
      <c r="P19">
        <f t="shared" si="0"/>
        <v>45</v>
      </c>
    </row>
    <row r="20" spans="1:16" x14ac:dyDescent="0.3">
      <c r="A20">
        <v>17</v>
      </c>
      <c r="D20">
        <v>1</v>
      </c>
      <c r="E20" t="s">
        <v>19</v>
      </c>
      <c r="F20">
        <v>1</v>
      </c>
      <c r="G20" t="s">
        <v>79</v>
      </c>
      <c r="H20">
        <v>9</v>
      </c>
      <c r="I20" t="s">
        <v>80</v>
      </c>
      <c r="L20">
        <v>1</v>
      </c>
      <c r="M20" t="s">
        <v>46</v>
      </c>
      <c r="N20">
        <v>5</v>
      </c>
      <c r="O20" t="s">
        <v>42</v>
      </c>
      <c r="P20">
        <f t="shared" si="0"/>
        <v>55</v>
      </c>
    </row>
    <row r="21" spans="1:16" x14ac:dyDescent="0.3">
      <c r="A21">
        <v>18</v>
      </c>
      <c r="B21" t="s">
        <v>81</v>
      </c>
      <c r="C21" t="s">
        <v>82</v>
      </c>
      <c r="D21">
        <v>1</v>
      </c>
      <c r="E21" t="s">
        <v>19</v>
      </c>
      <c r="F21">
        <v>2</v>
      </c>
      <c r="G21" t="s">
        <v>20</v>
      </c>
      <c r="H21">
        <v>7</v>
      </c>
      <c r="I21" t="s">
        <v>49</v>
      </c>
      <c r="J21" t="s">
        <v>83</v>
      </c>
      <c r="L21">
        <v>6</v>
      </c>
      <c r="M21" t="s">
        <v>34</v>
      </c>
      <c r="N21">
        <v>4</v>
      </c>
      <c r="O21" t="s">
        <v>24</v>
      </c>
      <c r="P21">
        <f t="shared" si="0"/>
        <v>45</v>
      </c>
    </row>
    <row r="22" spans="1:16" x14ac:dyDescent="0.3">
      <c r="A22">
        <v>19</v>
      </c>
      <c r="D22">
        <v>2</v>
      </c>
      <c r="E22" t="s">
        <v>62</v>
      </c>
      <c r="F22">
        <v>1</v>
      </c>
      <c r="G22" t="s">
        <v>84</v>
      </c>
      <c r="H22">
        <v>8</v>
      </c>
      <c r="I22" t="s">
        <v>69</v>
      </c>
      <c r="J22" t="s">
        <v>85</v>
      </c>
      <c r="L22">
        <v>5</v>
      </c>
      <c r="M22" t="s">
        <v>17</v>
      </c>
      <c r="N22">
        <v>6</v>
      </c>
      <c r="O22" t="s">
        <v>39</v>
      </c>
      <c r="P22">
        <f t="shared" si="0"/>
        <v>65</v>
      </c>
    </row>
    <row r="23" spans="1:16" x14ac:dyDescent="0.3">
      <c r="A23">
        <v>20</v>
      </c>
      <c r="D23">
        <v>2</v>
      </c>
      <c r="E23" t="s">
        <v>62</v>
      </c>
      <c r="F23">
        <v>3</v>
      </c>
      <c r="G23" t="s">
        <v>86</v>
      </c>
      <c r="H23">
        <v>11</v>
      </c>
      <c r="I23" t="s">
        <v>72</v>
      </c>
      <c r="L23">
        <v>7</v>
      </c>
      <c r="M23" t="s">
        <v>27</v>
      </c>
      <c r="N23">
        <v>2</v>
      </c>
      <c r="O23" t="s">
        <v>47</v>
      </c>
      <c r="P23">
        <f t="shared" si="0"/>
        <v>25</v>
      </c>
    </row>
    <row r="24" spans="1:16" x14ac:dyDescent="0.3">
      <c r="A24">
        <v>21</v>
      </c>
      <c r="D24">
        <v>2</v>
      </c>
      <c r="E24" t="s">
        <v>62</v>
      </c>
      <c r="F24">
        <v>4</v>
      </c>
      <c r="G24" t="s">
        <v>87</v>
      </c>
      <c r="H24">
        <v>5</v>
      </c>
      <c r="I24" t="s">
        <v>32</v>
      </c>
      <c r="J24" t="s">
        <v>88</v>
      </c>
      <c r="L24">
        <v>2</v>
      </c>
      <c r="M24" t="s">
        <v>23</v>
      </c>
      <c r="N24">
        <v>4</v>
      </c>
      <c r="O24" t="s">
        <v>24</v>
      </c>
      <c r="P24">
        <f t="shared" si="0"/>
        <v>45</v>
      </c>
    </row>
    <row r="25" spans="1:16" x14ac:dyDescent="0.3">
      <c r="A25">
        <v>22</v>
      </c>
      <c r="D25">
        <v>2</v>
      </c>
      <c r="E25" t="s">
        <v>62</v>
      </c>
      <c r="F25">
        <v>6</v>
      </c>
      <c r="G25" t="s">
        <v>63</v>
      </c>
      <c r="H25">
        <v>9</v>
      </c>
      <c r="I25" t="s">
        <v>80</v>
      </c>
      <c r="L25">
        <v>8</v>
      </c>
      <c r="M25" t="s">
        <v>71</v>
      </c>
      <c r="N25">
        <v>4</v>
      </c>
      <c r="O25" t="s">
        <v>24</v>
      </c>
      <c r="P25">
        <f t="shared" si="0"/>
        <v>45</v>
      </c>
    </row>
    <row r="26" spans="1:16" x14ac:dyDescent="0.3">
      <c r="A26">
        <v>23</v>
      </c>
      <c r="D26">
        <v>1</v>
      </c>
      <c r="E26" t="s">
        <v>19</v>
      </c>
      <c r="F26">
        <v>6</v>
      </c>
      <c r="G26" t="s">
        <v>58</v>
      </c>
      <c r="H26">
        <v>11</v>
      </c>
      <c r="I26" t="s">
        <v>72</v>
      </c>
      <c r="L26">
        <v>8</v>
      </c>
      <c r="M26" t="s">
        <v>71</v>
      </c>
      <c r="N26">
        <v>2</v>
      </c>
      <c r="O26" t="s">
        <v>47</v>
      </c>
      <c r="P26">
        <f t="shared" si="0"/>
        <v>25</v>
      </c>
    </row>
    <row r="27" spans="1:16" x14ac:dyDescent="0.3">
      <c r="A27">
        <v>24</v>
      </c>
      <c r="D27">
        <v>1</v>
      </c>
      <c r="E27" t="s">
        <v>19</v>
      </c>
      <c r="F27">
        <v>3</v>
      </c>
      <c r="G27" t="s">
        <v>53</v>
      </c>
      <c r="H27">
        <v>3</v>
      </c>
      <c r="I27" t="s">
        <v>26</v>
      </c>
      <c r="J27" t="s">
        <v>89</v>
      </c>
      <c r="L27">
        <v>7</v>
      </c>
      <c r="M27" t="s">
        <v>27</v>
      </c>
      <c r="N27">
        <v>2</v>
      </c>
      <c r="O27" t="s">
        <v>47</v>
      </c>
      <c r="P27">
        <f t="shared" si="0"/>
        <v>25</v>
      </c>
    </row>
    <row r="28" spans="1:16" x14ac:dyDescent="0.3">
      <c r="A28">
        <v>25</v>
      </c>
      <c r="D28">
        <v>1</v>
      </c>
      <c r="E28" t="s">
        <v>19</v>
      </c>
      <c r="F28">
        <v>5</v>
      </c>
      <c r="G28" t="s">
        <v>76</v>
      </c>
      <c r="H28">
        <v>1</v>
      </c>
      <c r="I28" t="s">
        <v>15</v>
      </c>
      <c r="J28" t="s">
        <v>90</v>
      </c>
      <c r="L28">
        <v>3</v>
      </c>
      <c r="M28" t="s">
        <v>55</v>
      </c>
      <c r="N28">
        <v>3</v>
      </c>
      <c r="O28" t="s">
        <v>18</v>
      </c>
      <c r="P28">
        <f t="shared" si="0"/>
        <v>35</v>
      </c>
    </row>
    <row r="29" spans="1:16" x14ac:dyDescent="0.3">
      <c r="A29">
        <v>26</v>
      </c>
      <c r="D29">
        <v>2</v>
      </c>
      <c r="E29" t="s">
        <v>62</v>
      </c>
      <c r="F29">
        <v>3</v>
      </c>
      <c r="G29" t="s">
        <v>86</v>
      </c>
      <c r="H29">
        <v>4</v>
      </c>
      <c r="I29" t="s">
        <v>36</v>
      </c>
      <c r="J29" t="s">
        <v>91</v>
      </c>
      <c r="L29">
        <v>4</v>
      </c>
      <c r="M29" t="s">
        <v>38</v>
      </c>
      <c r="N29">
        <v>1</v>
      </c>
      <c r="O29" t="s">
        <v>28</v>
      </c>
      <c r="P29">
        <f t="shared" si="0"/>
        <v>15</v>
      </c>
    </row>
    <row r="30" spans="1:16" x14ac:dyDescent="0.3">
      <c r="A30">
        <v>27</v>
      </c>
      <c r="D30">
        <v>2</v>
      </c>
      <c r="E30" t="s">
        <v>62</v>
      </c>
      <c r="F30">
        <v>1</v>
      </c>
      <c r="G30" t="s">
        <v>84</v>
      </c>
      <c r="H30">
        <v>1</v>
      </c>
      <c r="I30" t="s">
        <v>15</v>
      </c>
      <c r="J30" t="s">
        <v>92</v>
      </c>
      <c r="L30">
        <v>6</v>
      </c>
      <c r="M30" t="s">
        <v>34</v>
      </c>
      <c r="N30">
        <v>1</v>
      </c>
      <c r="O30" t="s">
        <v>28</v>
      </c>
      <c r="P30">
        <f t="shared" si="0"/>
        <v>15</v>
      </c>
    </row>
    <row r="31" spans="1:16" x14ac:dyDescent="0.3">
      <c r="A31">
        <v>28</v>
      </c>
      <c r="B31" t="s">
        <v>93</v>
      </c>
      <c r="C31" t="s">
        <v>94</v>
      </c>
      <c r="D31">
        <v>2</v>
      </c>
      <c r="E31" t="s">
        <v>62</v>
      </c>
      <c r="F31">
        <v>3</v>
      </c>
      <c r="G31" t="s">
        <v>86</v>
      </c>
      <c r="H31">
        <v>2</v>
      </c>
      <c r="I31" t="s">
        <v>21</v>
      </c>
      <c r="J31" t="s">
        <v>95</v>
      </c>
      <c r="L31">
        <v>3</v>
      </c>
      <c r="M31" t="s">
        <v>55</v>
      </c>
      <c r="N31">
        <v>5</v>
      </c>
      <c r="O31" t="s">
        <v>42</v>
      </c>
      <c r="P31">
        <f t="shared" si="0"/>
        <v>55</v>
      </c>
    </row>
    <row r="32" spans="1:16" x14ac:dyDescent="0.3">
      <c r="A32">
        <v>29</v>
      </c>
      <c r="D32">
        <v>1</v>
      </c>
      <c r="E32" t="s">
        <v>19</v>
      </c>
      <c r="F32">
        <v>1</v>
      </c>
      <c r="G32" t="s">
        <v>79</v>
      </c>
      <c r="H32">
        <v>10</v>
      </c>
      <c r="I32" t="s">
        <v>64</v>
      </c>
      <c r="L32">
        <v>8</v>
      </c>
      <c r="M32" t="s">
        <v>71</v>
      </c>
      <c r="N32">
        <v>1</v>
      </c>
      <c r="O32" t="s">
        <v>28</v>
      </c>
      <c r="P32">
        <f t="shared" si="0"/>
        <v>15</v>
      </c>
    </row>
    <row r="33" spans="1:16" x14ac:dyDescent="0.3">
      <c r="A33">
        <v>30</v>
      </c>
      <c r="B33" t="s">
        <v>96</v>
      </c>
      <c r="C33" t="s">
        <v>97</v>
      </c>
      <c r="D33">
        <v>1</v>
      </c>
      <c r="E33" t="s">
        <v>19</v>
      </c>
      <c r="F33">
        <v>1</v>
      </c>
      <c r="G33" t="s">
        <v>79</v>
      </c>
      <c r="H33">
        <v>3</v>
      </c>
      <c r="I33" t="s">
        <v>26</v>
      </c>
      <c r="L33">
        <v>1</v>
      </c>
      <c r="M33" t="s">
        <v>46</v>
      </c>
      <c r="N33">
        <v>2</v>
      </c>
      <c r="O33" t="s">
        <v>47</v>
      </c>
      <c r="P33">
        <f t="shared" si="0"/>
        <v>25</v>
      </c>
    </row>
    <row r="34" spans="1:16" x14ac:dyDescent="0.3">
      <c r="A34">
        <v>31</v>
      </c>
      <c r="D34">
        <v>1</v>
      </c>
      <c r="E34" t="s">
        <v>19</v>
      </c>
      <c r="F34">
        <v>5</v>
      </c>
      <c r="G34" t="s">
        <v>76</v>
      </c>
      <c r="H34">
        <v>4</v>
      </c>
      <c r="I34" t="s">
        <v>36</v>
      </c>
      <c r="J34" t="s">
        <v>98</v>
      </c>
      <c r="L34">
        <v>5</v>
      </c>
      <c r="M34" t="s">
        <v>17</v>
      </c>
      <c r="N34">
        <v>3</v>
      </c>
      <c r="O34" t="s">
        <v>18</v>
      </c>
      <c r="P34">
        <f t="shared" si="0"/>
        <v>35</v>
      </c>
    </row>
    <row r="35" spans="1:16" x14ac:dyDescent="0.3">
      <c r="A35">
        <v>32</v>
      </c>
      <c r="D35">
        <v>1</v>
      </c>
      <c r="E35" t="s">
        <v>19</v>
      </c>
      <c r="F35">
        <v>6</v>
      </c>
      <c r="G35" t="s">
        <v>58</v>
      </c>
      <c r="H35">
        <v>2</v>
      </c>
      <c r="I35" t="s">
        <v>21</v>
      </c>
      <c r="L35">
        <v>6</v>
      </c>
      <c r="M35" t="s">
        <v>34</v>
      </c>
      <c r="N35">
        <v>4</v>
      </c>
      <c r="O35" t="s">
        <v>24</v>
      </c>
      <c r="P35">
        <f t="shared" si="0"/>
        <v>45</v>
      </c>
    </row>
    <row r="36" spans="1:16" x14ac:dyDescent="0.3">
      <c r="A36">
        <v>33</v>
      </c>
      <c r="D36">
        <v>2</v>
      </c>
      <c r="E36" t="s">
        <v>62</v>
      </c>
      <c r="F36">
        <v>3</v>
      </c>
      <c r="G36" t="s">
        <v>86</v>
      </c>
      <c r="H36">
        <v>11</v>
      </c>
      <c r="I36" t="s">
        <v>72</v>
      </c>
      <c r="L36">
        <v>6</v>
      </c>
      <c r="M36" t="s">
        <v>34</v>
      </c>
      <c r="N36">
        <v>6</v>
      </c>
      <c r="O36" t="s">
        <v>39</v>
      </c>
      <c r="P36">
        <f t="shared" si="0"/>
        <v>65</v>
      </c>
    </row>
    <row r="37" spans="1:16" x14ac:dyDescent="0.3">
      <c r="A37">
        <v>34</v>
      </c>
      <c r="D37">
        <v>2</v>
      </c>
      <c r="E37" t="s">
        <v>62</v>
      </c>
      <c r="F37">
        <v>1</v>
      </c>
      <c r="G37" t="s">
        <v>84</v>
      </c>
      <c r="H37">
        <v>6</v>
      </c>
      <c r="I37" t="s">
        <v>99</v>
      </c>
      <c r="J37" t="s">
        <v>100</v>
      </c>
      <c r="L37">
        <v>1</v>
      </c>
      <c r="M37" t="s">
        <v>46</v>
      </c>
      <c r="N37">
        <v>1</v>
      </c>
      <c r="O37" t="s">
        <v>28</v>
      </c>
      <c r="P37">
        <f t="shared" si="0"/>
        <v>15</v>
      </c>
    </row>
    <row r="38" spans="1:16" x14ac:dyDescent="0.3">
      <c r="A38">
        <v>35</v>
      </c>
      <c r="D38">
        <v>2</v>
      </c>
      <c r="E38" t="s">
        <v>62</v>
      </c>
      <c r="F38">
        <v>4</v>
      </c>
      <c r="G38" t="s">
        <v>87</v>
      </c>
      <c r="H38">
        <v>4</v>
      </c>
      <c r="I38" t="s">
        <v>36</v>
      </c>
      <c r="J38" t="s">
        <v>101</v>
      </c>
      <c r="L38">
        <v>1</v>
      </c>
      <c r="M38" t="s">
        <v>46</v>
      </c>
      <c r="N38">
        <v>4</v>
      </c>
      <c r="O38" t="s">
        <v>24</v>
      </c>
      <c r="P38">
        <f t="shared" si="0"/>
        <v>45</v>
      </c>
    </row>
    <row r="39" spans="1:16" x14ac:dyDescent="0.3">
      <c r="A39">
        <v>36</v>
      </c>
      <c r="D39">
        <v>2</v>
      </c>
      <c r="E39" t="s">
        <v>62</v>
      </c>
      <c r="F39">
        <v>5</v>
      </c>
      <c r="G39" t="s">
        <v>102</v>
      </c>
      <c r="H39">
        <v>11</v>
      </c>
      <c r="I39" t="s">
        <v>72</v>
      </c>
      <c r="L39">
        <v>6</v>
      </c>
      <c r="M39" t="s">
        <v>34</v>
      </c>
      <c r="N39">
        <v>2</v>
      </c>
      <c r="O39" t="s">
        <v>47</v>
      </c>
      <c r="P39">
        <f t="shared" si="0"/>
        <v>25</v>
      </c>
    </row>
    <row r="40" spans="1:16" x14ac:dyDescent="0.3">
      <c r="A40">
        <v>37</v>
      </c>
      <c r="D40">
        <v>2</v>
      </c>
      <c r="E40" t="s">
        <v>62</v>
      </c>
      <c r="F40">
        <v>2</v>
      </c>
      <c r="G40" t="s">
        <v>68</v>
      </c>
      <c r="H40">
        <v>8</v>
      </c>
      <c r="I40" t="s">
        <v>69</v>
      </c>
      <c r="J40" t="s">
        <v>103</v>
      </c>
      <c r="L40">
        <v>3</v>
      </c>
      <c r="M40" t="s">
        <v>55</v>
      </c>
      <c r="N40">
        <v>3</v>
      </c>
      <c r="O40" t="s">
        <v>18</v>
      </c>
      <c r="P40">
        <f t="shared" si="0"/>
        <v>35</v>
      </c>
    </row>
    <row r="41" spans="1:16" x14ac:dyDescent="0.3">
      <c r="A41">
        <v>38</v>
      </c>
      <c r="B41" t="s">
        <v>104</v>
      </c>
      <c r="C41" t="s">
        <v>105</v>
      </c>
      <c r="D41">
        <v>2</v>
      </c>
      <c r="E41" t="s">
        <v>62</v>
      </c>
      <c r="F41">
        <v>6</v>
      </c>
      <c r="G41" t="s">
        <v>63</v>
      </c>
      <c r="H41">
        <v>12</v>
      </c>
      <c r="I41">
        <v>0</v>
      </c>
      <c r="J41" t="s">
        <v>106</v>
      </c>
      <c r="L41">
        <v>5</v>
      </c>
      <c r="M41" t="s">
        <v>17</v>
      </c>
      <c r="N41">
        <v>1</v>
      </c>
      <c r="O41" t="s">
        <v>28</v>
      </c>
      <c r="P41">
        <f t="shared" si="0"/>
        <v>15</v>
      </c>
    </row>
    <row r="42" spans="1:16" x14ac:dyDescent="0.3">
      <c r="A42">
        <v>39</v>
      </c>
      <c r="D42">
        <v>2</v>
      </c>
      <c r="E42" t="s">
        <v>62</v>
      </c>
      <c r="F42">
        <v>4</v>
      </c>
      <c r="G42" t="s">
        <v>87</v>
      </c>
      <c r="H42">
        <v>9</v>
      </c>
      <c r="I42" t="s">
        <v>80</v>
      </c>
      <c r="L42">
        <v>8</v>
      </c>
      <c r="M42" t="s">
        <v>71</v>
      </c>
      <c r="N42">
        <v>3</v>
      </c>
      <c r="O42" t="s">
        <v>18</v>
      </c>
      <c r="P42">
        <f t="shared" si="0"/>
        <v>35</v>
      </c>
    </row>
    <row r="43" spans="1:16" x14ac:dyDescent="0.3">
      <c r="A43">
        <v>40</v>
      </c>
      <c r="D43">
        <v>2</v>
      </c>
      <c r="E43" t="s">
        <v>62</v>
      </c>
      <c r="F43">
        <v>2</v>
      </c>
      <c r="G43" t="s">
        <v>68</v>
      </c>
      <c r="H43">
        <v>12</v>
      </c>
      <c r="I43">
        <v>0</v>
      </c>
      <c r="L43">
        <v>7</v>
      </c>
      <c r="M43" t="s">
        <v>27</v>
      </c>
      <c r="N43">
        <v>3</v>
      </c>
      <c r="O43" t="s">
        <v>18</v>
      </c>
      <c r="P43">
        <f t="shared" si="0"/>
        <v>35</v>
      </c>
    </row>
  </sheetData>
  <sheetProtection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8"/>
  <sheetViews>
    <sheetView workbookViewId="0">
      <selection activeCell="C96" sqref="C96"/>
    </sheetView>
  </sheetViews>
  <sheetFormatPr baseColWidth="10" defaultRowHeight="16.5" x14ac:dyDescent="0.3"/>
  <cols>
    <col min="2" max="2" width="21.75" customWidth="1"/>
    <col min="3" max="3" width="34.875" bestFit="1" customWidth="1"/>
    <col min="4" max="4" width="21.875" customWidth="1"/>
    <col min="5" max="5" width="14.375" customWidth="1"/>
  </cols>
  <sheetData>
    <row r="2" spans="1:6" x14ac:dyDescent="0.3">
      <c r="A2" s="10" t="s">
        <v>121</v>
      </c>
      <c r="B2" s="10" t="s">
        <v>141</v>
      </c>
      <c r="C2" s="11" t="s">
        <v>140</v>
      </c>
      <c r="D2" s="12">
        <v>150</v>
      </c>
    </row>
    <row r="3" spans="1:6" x14ac:dyDescent="0.3">
      <c r="A3" s="10" t="s">
        <v>121</v>
      </c>
      <c r="B3" s="10" t="s">
        <v>122</v>
      </c>
      <c r="C3" s="11" t="s">
        <v>140</v>
      </c>
      <c r="D3" s="13">
        <v>0.02</v>
      </c>
    </row>
    <row r="4" spans="1:6" x14ac:dyDescent="0.3">
      <c r="A4" s="10" t="s">
        <v>123</v>
      </c>
      <c r="B4" s="10" t="s">
        <v>124</v>
      </c>
      <c r="C4" s="11"/>
      <c r="D4" s="12">
        <v>30</v>
      </c>
    </row>
    <row r="7" spans="1:6" x14ac:dyDescent="0.3">
      <c r="A7" t="s">
        <v>116</v>
      </c>
    </row>
    <row r="8" spans="1:6" x14ac:dyDescent="0.3">
      <c r="A8" s="1" t="s">
        <v>11</v>
      </c>
      <c r="B8" s="20" t="s">
        <v>2</v>
      </c>
      <c r="C8" s="3" t="s">
        <v>114</v>
      </c>
    </row>
    <row r="9" spans="1:6" x14ac:dyDescent="0.3">
      <c r="A9" s="1">
        <v>1</v>
      </c>
      <c r="B9" s="4" t="s">
        <v>19</v>
      </c>
      <c r="C9" s="5">
        <v>0.9</v>
      </c>
    </row>
    <row r="10" spans="1:6" x14ac:dyDescent="0.3">
      <c r="A10" s="1">
        <v>2</v>
      </c>
      <c r="B10" s="4" t="s">
        <v>62</v>
      </c>
      <c r="C10" s="5">
        <v>0.7</v>
      </c>
    </row>
    <row r="11" spans="1:6" x14ac:dyDescent="0.3">
      <c r="A11" s="1">
        <v>3</v>
      </c>
      <c r="B11" s="4" t="s">
        <v>115</v>
      </c>
      <c r="C11" s="5">
        <v>1</v>
      </c>
    </row>
    <row r="12" spans="1:6" x14ac:dyDescent="0.3">
      <c r="A12" s="1">
        <v>4</v>
      </c>
      <c r="B12" s="4" t="s">
        <v>13</v>
      </c>
      <c r="C12" s="5">
        <v>1.1000000000000001</v>
      </c>
    </row>
    <row r="15" spans="1:6" x14ac:dyDescent="0.3">
      <c r="D15">
        <v>1500</v>
      </c>
    </row>
    <row r="16" spans="1:6" x14ac:dyDescent="0.3">
      <c r="A16" s="1" t="s">
        <v>11</v>
      </c>
      <c r="B16" s="20" t="s">
        <v>6</v>
      </c>
      <c r="C16" s="2" t="s">
        <v>118</v>
      </c>
      <c r="D16" s="18" t="s">
        <v>137</v>
      </c>
      <c r="E16" s="6" t="s">
        <v>119</v>
      </c>
      <c r="F16" s="6" t="s">
        <v>155</v>
      </c>
    </row>
    <row r="17" spans="1:8" x14ac:dyDescent="0.3">
      <c r="A17" s="1">
        <v>1</v>
      </c>
      <c r="B17" s="4" t="s">
        <v>46</v>
      </c>
      <c r="C17" s="9">
        <v>0</v>
      </c>
      <c r="D17" s="23">
        <v>0.02</v>
      </c>
      <c r="E17" s="8">
        <v>0.1</v>
      </c>
      <c r="F17" s="8">
        <v>0</v>
      </c>
    </row>
    <row r="18" spans="1:8" x14ac:dyDescent="0.3">
      <c r="A18" s="1">
        <v>2</v>
      </c>
      <c r="B18" s="4" t="s">
        <v>23</v>
      </c>
      <c r="C18" s="9">
        <v>1500</v>
      </c>
      <c r="D18" s="23">
        <v>-0.01</v>
      </c>
      <c r="E18" s="8">
        <v>0</v>
      </c>
      <c r="F18" s="8">
        <v>-2</v>
      </c>
    </row>
    <row r="19" spans="1:8" x14ac:dyDescent="0.3">
      <c r="A19" s="1">
        <v>3</v>
      </c>
      <c r="B19" s="4" t="s">
        <v>55</v>
      </c>
      <c r="C19" s="9">
        <v>3000</v>
      </c>
      <c r="D19" s="23">
        <v>-0.01</v>
      </c>
      <c r="E19" s="8">
        <v>0</v>
      </c>
      <c r="F19" s="8">
        <v>-1</v>
      </c>
    </row>
    <row r="20" spans="1:8" x14ac:dyDescent="0.3">
      <c r="A20" s="1">
        <v>4</v>
      </c>
      <c r="B20" s="4" t="s">
        <v>38</v>
      </c>
      <c r="C20" s="9">
        <v>4500</v>
      </c>
      <c r="D20" s="23">
        <v>-0.03</v>
      </c>
      <c r="E20" s="8">
        <v>0</v>
      </c>
      <c r="F20" s="8">
        <v>-3</v>
      </c>
    </row>
    <row r="21" spans="1:8" x14ac:dyDescent="0.3">
      <c r="A21" s="1">
        <v>5</v>
      </c>
      <c r="B21" s="4" t="s">
        <v>17</v>
      </c>
      <c r="C21" s="9">
        <v>6000</v>
      </c>
      <c r="D21" s="23">
        <v>-0.01</v>
      </c>
      <c r="E21" s="8">
        <v>-0.2</v>
      </c>
      <c r="F21" s="8">
        <v>-1</v>
      </c>
    </row>
    <row r="22" spans="1:8" x14ac:dyDescent="0.3">
      <c r="A22" s="1">
        <v>6</v>
      </c>
      <c r="B22" s="4" t="s">
        <v>34</v>
      </c>
      <c r="C22" s="9">
        <v>7500</v>
      </c>
      <c r="D22" s="23">
        <v>-0.01</v>
      </c>
      <c r="E22" s="8">
        <v>-0.1</v>
      </c>
      <c r="F22" s="8">
        <v>-1</v>
      </c>
    </row>
    <row r="23" spans="1:8" x14ac:dyDescent="0.3">
      <c r="A23" s="1">
        <v>7</v>
      </c>
      <c r="B23" s="4" t="s">
        <v>27</v>
      </c>
      <c r="C23" s="9">
        <v>9000</v>
      </c>
      <c r="D23" s="23">
        <v>-0.02</v>
      </c>
      <c r="E23" s="8">
        <v>-0.3</v>
      </c>
      <c r="F23" s="8">
        <v>-2</v>
      </c>
    </row>
    <row r="24" spans="1:8" x14ac:dyDescent="0.3">
      <c r="A24" s="1">
        <v>8</v>
      </c>
      <c r="B24" s="4" t="s">
        <v>71</v>
      </c>
      <c r="C24" s="9">
        <v>10500</v>
      </c>
      <c r="D24" s="23">
        <v>-0.04</v>
      </c>
      <c r="E24" s="8">
        <v>-0.5</v>
      </c>
      <c r="F24" s="8">
        <v>-3</v>
      </c>
    </row>
    <row r="27" spans="1:8" x14ac:dyDescent="0.3">
      <c r="A27" s="1" t="s">
        <v>127</v>
      </c>
      <c r="B27" s="20" t="s">
        <v>136</v>
      </c>
      <c r="C27" s="17" t="s">
        <v>117</v>
      </c>
      <c r="D27" s="18" t="s">
        <v>137</v>
      </c>
      <c r="F27" s="16" t="s">
        <v>132</v>
      </c>
      <c r="G27" s="16" t="s">
        <v>127</v>
      </c>
      <c r="H27" s="11" t="s">
        <v>133</v>
      </c>
    </row>
    <row r="28" spans="1:8" x14ac:dyDescent="0.3">
      <c r="A28" s="1">
        <v>1</v>
      </c>
      <c r="B28" s="4" t="s">
        <v>28</v>
      </c>
      <c r="C28" s="19">
        <v>0</v>
      </c>
      <c r="D28" s="21">
        <v>-0.03</v>
      </c>
      <c r="F28" s="16">
        <v>0</v>
      </c>
      <c r="G28" s="16">
        <v>0</v>
      </c>
      <c r="H28" s="4" t="s">
        <v>134</v>
      </c>
    </row>
    <row r="29" spans="1:8" x14ac:dyDescent="0.3">
      <c r="A29" s="1">
        <v>2</v>
      </c>
      <c r="B29" s="4" t="s">
        <v>47</v>
      </c>
      <c r="C29" s="19">
        <v>1</v>
      </c>
      <c r="D29" s="21">
        <v>-0.02</v>
      </c>
      <c r="F29" s="16">
        <v>1</v>
      </c>
      <c r="G29" s="16">
        <v>0</v>
      </c>
      <c r="H29" s="4" t="s">
        <v>134</v>
      </c>
    </row>
    <row r="30" spans="1:8" x14ac:dyDescent="0.3">
      <c r="A30" s="1">
        <v>3</v>
      </c>
      <c r="B30" s="4" t="s">
        <v>18</v>
      </c>
      <c r="C30" s="19">
        <v>2</v>
      </c>
      <c r="D30" s="21">
        <v>0</v>
      </c>
      <c r="F30" s="16">
        <v>2</v>
      </c>
      <c r="G30" s="16">
        <v>0</v>
      </c>
      <c r="H30" s="4" t="s">
        <v>134</v>
      </c>
    </row>
    <row r="31" spans="1:8" x14ac:dyDescent="0.3">
      <c r="A31" s="1">
        <v>4</v>
      </c>
      <c r="B31" s="4" t="s">
        <v>24</v>
      </c>
      <c r="C31" s="19">
        <v>3</v>
      </c>
      <c r="D31" s="21">
        <v>0</v>
      </c>
      <c r="F31" s="16">
        <v>3</v>
      </c>
      <c r="G31" s="16">
        <v>0</v>
      </c>
      <c r="H31" s="4" t="s">
        <v>134</v>
      </c>
    </row>
    <row r="32" spans="1:8" x14ac:dyDescent="0.3">
      <c r="A32" s="1">
        <v>5</v>
      </c>
      <c r="B32" s="4" t="s">
        <v>42</v>
      </c>
      <c r="C32" s="19">
        <v>4</v>
      </c>
      <c r="D32" s="21">
        <v>0.01</v>
      </c>
      <c r="F32" s="16">
        <v>4</v>
      </c>
      <c r="G32" s="16">
        <v>0</v>
      </c>
      <c r="H32" s="4" t="s">
        <v>134</v>
      </c>
    </row>
    <row r="33" spans="1:8" x14ac:dyDescent="0.3">
      <c r="A33" s="1">
        <v>6</v>
      </c>
      <c r="B33" s="4" t="s">
        <v>39</v>
      </c>
      <c r="C33" s="19">
        <v>5</v>
      </c>
      <c r="D33" s="21">
        <v>0.02</v>
      </c>
      <c r="F33" s="16">
        <v>5</v>
      </c>
      <c r="G33" s="16">
        <v>0</v>
      </c>
      <c r="H33" s="4" t="s">
        <v>134</v>
      </c>
    </row>
    <row r="34" spans="1:8" x14ac:dyDescent="0.3">
      <c r="A34" s="1">
        <v>0</v>
      </c>
      <c r="B34" s="4" t="s">
        <v>134</v>
      </c>
      <c r="C34" s="19">
        <v>-1</v>
      </c>
      <c r="D34" s="21">
        <v>-0.05</v>
      </c>
      <c r="F34" s="16">
        <v>6</v>
      </c>
      <c r="G34" s="16">
        <v>0</v>
      </c>
      <c r="H34" s="4" t="s">
        <v>134</v>
      </c>
    </row>
    <row r="35" spans="1:8" x14ac:dyDescent="0.3">
      <c r="F35" s="16">
        <v>7</v>
      </c>
      <c r="G35" s="16">
        <v>0</v>
      </c>
      <c r="H35" s="4" t="s">
        <v>134</v>
      </c>
    </row>
    <row r="36" spans="1:8" x14ac:dyDescent="0.3">
      <c r="F36" s="16">
        <v>8</v>
      </c>
      <c r="G36" s="16">
        <v>0</v>
      </c>
      <c r="H36" s="4" t="s">
        <v>134</v>
      </c>
    </row>
    <row r="37" spans="1:8" x14ac:dyDescent="0.3">
      <c r="A37" s="1" t="s">
        <v>11</v>
      </c>
      <c r="B37" s="20" t="s">
        <v>138</v>
      </c>
      <c r="C37" s="2" t="s">
        <v>139</v>
      </c>
      <c r="D37" s="18" t="s">
        <v>137</v>
      </c>
      <c r="F37" s="16">
        <v>9</v>
      </c>
      <c r="G37" s="16">
        <v>0</v>
      </c>
      <c r="H37" s="4" t="s">
        <v>134</v>
      </c>
    </row>
    <row r="38" spans="1:8" x14ac:dyDescent="0.3">
      <c r="A38" s="1">
        <v>1</v>
      </c>
      <c r="B38" s="4" t="s">
        <v>15</v>
      </c>
      <c r="C38" s="7">
        <v>2</v>
      </c>
      <c r="D38" s="21">
        <v>0.01</v>
      </c>
      <c r="F38" s="16">
        <v>10</v>
      </c>
      <c r="G38" s="16">
        <v>1</v>
      </c>
      <c r="H38" s="4" t="s">
        <v>28</v>
      </c>
    </row>
    <row r="39" spans="1:8" x14ac:dyDescent="0.3">
      <c r="A39" s="1">
        <v>2</v>
      </c>
      <c r="B39" s="4" t="s">
        <v>21</v>
      </c>
      <c r="C39" s="7">
        <v>2</v>
      </c>
      <c r="D39" s="21">
        <v>0.02</v>
      </c>
      <c r="F39" s="16">
        <v>11</v>
      </c>
      <c r="G39" s="16">
        <v>1</v>
      </c>
      <c r="H39" s="4" t="s">
        <v>28</v>
      </c>
    </row>
    <row r="40" spans="1:8" x14ac:dyDescent="0.3">
      <c r="A40" s="1">
        <v>3</v>
      </c>
      <c r="B40" s="4" t="s">
        <v>26</v>
      </c>
      <c r="C40" s="7">
        <v>2</v>
      </c>
      <c r="D40" s="21">
        <v>0.01</v>
      </c>
      <c r="F40" s="16">
        <v>12</v>
      </c>
      <c r="G40" s="16">
        <v>1</v>
      </c>
      <c r="H40" s="4" t="s">
        <v>28</v>
      </c>
    </row>
    <row r="41" spans="1:8" x14ac:dyDescent="0.3">
      <c r="A41" s="1">
        <v>4</v>
      </c>
      <c r="B41" s="4" t="s">
        <v>36</v>
      </c>
      <c r="C41" s="7">
        <v>2.5</v>
      </c>
      <c r="D41" s="21">
        <v>0.01</v>
      </c>
      <c r="F41" s="16">
        <v>13</v>
      </c>
      <c r="G41" s="16">
        <v>1</v>
      </c>
      <c r="H41" s="4" t="s">
        <v>28</v>
      </c>
    </row>
    <row r="42" spans="1:8" x14ac:dyDescent="0.3">
      <c r="A42" s="1">
        <v>5</v>
      </c>
      <c r="B42" s="4" t="s">
        <v>32</v>
      </c>
      <c r="C42" s="7">
        <v>3</v>
      </c>
      <c r="D42" s="21">
        <v>0.03</v>
      </c>
      <c r="F42" s="16">
        <v>14</v>
      </c>
      <c r="G42" s="16">
        <v>1</v>
      </c>
      <c r="H42" s="4" t="s">
        <v>28</v>
      </c>
    </row>
    <row r="43" spans="1:8" x14ac:dyDescent="0.3">
      <c r="A43" s="1">
        <v>6</v>
      </c>
      <c r="B43" s="4" t="s">
        <v>99</v>
      </c>
      <c r="C43" s="7">
        <v>1.5</v>
      </c>
      <c r="D43" s="21">
        <v>0.02</v>
      </c>
      <c r="F43" s="16">
        <v>15</v>
      </c>
      <c r="G43" s="16">
        <v>1</v>
      </c>
      <c r="H43" s="4" t="s">
        <v>28</v>
      </c>
    </row>
    <row r="44" spans="1:8" x14ac:dyDescent="0.3">
      <c r="A44" s="1">
        <v>7</v>
      </c>
      <c r="B44" s="4" t="s">
        <v>49</v>
      </c>
      <c r="C44" s="7">
        <v>1.5</v>
      </c>
      <c r="D44" s="21">
        <v>0.01</v>
      </c>
      <c r="F44" s="16">
        <v>16</v>
      </c>
      <c r="G44" s="16">
        <v>1</v>
      </c>
      <c r="H44" s="4" t="s">
        <v>28</v>
      </c>
    </row>
    <row r="45" spans="1:8" x14ac:dyDescent="0.3">
      <c r="A45" s="1">
        <v>8</v>
      </c>
      <c r="B45" s="4" t="s">
        <v>69</v>
      </c>
      <c r="C45" s="7">
        <v>1.5</v>
      </c>
      <c r="D45" s="21">
        <v>0.01</v>
      </c>
      <c r="F45" s="16">
        <v>17</v>
      </c>
      <c r="G45" s="16">
        <v>1</v>
      </c>
      <c r="H45" s="4" t="s">
        <v>28</v>
      </c>
    </row>
    <row r="46" spans="1:8" x14ac:dyDescent="0.3">
      <c r="A46" s="1">
        <v>9</v>
      </c>
      <c r="B46" s="4" t="s">
        <v>80</v>
      </c>
      <c r="C46" s="7">
        <v>2</v>
      </c>
      <c r="D46" s="21">
        <v>0.01</v>
      </c>
      <c r="F46" s="16">
        <v>18</v>
      </c>
      <c r="G46" s="16">
        <v>1</v>
      </c>
      <c r="H46" s="4" t="s">
        <v>28</v>
      </c>
    </row>
    <row r="47" spans="1:8" x14ac:dyDescent="0.3">
      <c r="A47" s="1">
        <v>10</v>
      </c>
      <c r="B47" s="4" t="s">
        <v>64</v>
      </c>
      <c r="C47" s="7">
        <v>1.5</v>
      </c>
      <c r="D47" s="21">
        <v>0.01</v>
      </c>
      <c r="F47" s="16">
        <v>19</v>
      </c>
      <c r="G47" s="16">
        <v>1</v>
      </c>
      <c r="H47" s="4" t="s">
        <v>28</v>
      </c>
    </row>
    <row r="48" spans="1:8" x14ac:dyDescent="0.3">
      <c r="A48" s="1">
        <v>11</v>
      </c>
      <c r="B48" s="4" t="s">
        <v>72</v>
      </c>
      <c r="C48" s="7">
        <v>1</v>
      </c>
      <c r="D48" s="21">
        <v>0</v>
      </c>
      <c r="F48" s="16">
        <v>20</v>
      </c>
      <c r="G48" s="16">
        <v>2</v>
      </c>
      <c r="H48" s="4" t="s">
        <v>47</v>
      </c>
    </row>
    <row r="49" spans="1:8" x14ac:dyDescent="0.3">
      <c r="A49" s="1">
        <v>12</v>
      </c>
      <c r="B49" s="4"/>
      <c r="C49" s="7">
        <v>1</v>
      </c>
      <c r="D49" s="21">
        <v>0</v>
      </c>
      <c r="F49" s="16">
        <v>21</v>
      </c>
      <c r="G49" s="16">
        <v>2</v>
      </c>
      <c r="H49" s="4" t="s">
        <v>47</v>
      </c>
    </row>
    <row r="50" spans="1:8" x14ac:dyDescent="0.3">
      <c r="F50" s="16">
        <v>22</v>
      </c>
      <c r="G50" s="16">
        <v>2</v>
      </c>
      <c r="H50" s="4" t="s">
        <v>47</v>
      </c>
    </row>
    <row r="51" spans="1:8" x14ac:dyDescent="0.3">
      <c r="F51" s="16">
        <v>23</v>
      </c>
      <c r="G51" s="16">
        <v>2</v>
      </c>
      <c r="H51" s="4" t="s">
        <v>47</v>
      </c>
    </row>
    <row r="52" spans="1:8" x14ac:dyDescent="0.3">
      <c r="A52" s="1" t="s">
        <v>11</v>
      </c>
      <c r="B52" s="2"/>
      <c r="C52" s="2" t="s">
        <v>137</v>
      </c>
      <c r="D52" s="2" t="s">
        <v>155</v>
      </c>
      <c r="F52" s="16">
        <v>24</v>
      </c>
      <c r="G52" s="16">
        <v>2</v>
      </c>
      <c r="H52" s="4" t="s">
        <v>47</v>
      </c>
    </row>
    <row r="53" spans="1:8" x14ac:dyDescent="0.3">
      <c r="A53" s="1">
        <v>-5</v>
      </c>
      <c r="B53" s="22" t="s">
        <v>148</v>
      </c>
      <c r="C53" s="23">
        <v>0.1</v>
      </c>
      <c r="D53" s="27">
        <v>10</v>
      </c>
      <c r="F53" s="16">
        <v>25</v>
      </c>
      <c r="G53" s="16">
        <v>2</v>
      </c>
      <c r="H53" s="4" t="s">
        <v>47</v>
      </c>
    </row>
    <row r="54" spans="1:8" x14ac:dyDescent="0.3">
      <c r="A54" s="1">
        <v>-4</v>
      </c>
      <c r="B54" s="24" t="s">
        <v>147</v>
      </c>
      <c r="C54" s="25">
        <v>0.05</v>
      </c>
      <c r="D54" s="27">
        <v>6</v>
      </c>
      <c r="F54" s="16">
        <v>26</v>
      </c>
      <c r="G54" s="16">
        <v>2</v>
      </c>
      <c r="H54" s="4" t="s">
        <v>47</v>
      </c>
    </row>
    <row r="55" spans="1:8" x14ac:dyDescent="0.3">
      <c r="A55" s="1">
        <v>-3</v>
      </c>
      <c r="B55" s="24" t="s">
        <v>147</v>
      </c>
      <c r="C55" s="23">
        <v>0.05</v>
      </c>
      <c r="D55" s="27">
        <v>6</v>
      </c>
      <c r="F55" s="16">
        <v>27</v>
      </c>
      <c r="G55" s="16">
        <v>2</v>
      </c>
      <c r="H55" s="4" t="s">
        <v>47</v>
      </c>
    </row>
    <row r="56" spans="1:8" x14ac:dyDescent="0.3">
      <c r="A56" s="1">
        <v>-2</v>
      </c>
      <c r="B56" s="24" t="s">
        <v>146</v>
      </c>
      <c r="C56" s="23">
        <v>0.03</v>
      </c>
      <c r="D56" s="27">
        <v>4</v>
      </c>
      <c r="F56" s="16">
        <v>28</v>
      </c>
      <c r="G56" s="16">
        <v>2</v>
      </c>
      <c r="H56" s="4" t="s">
        <v>47</v>
      </c>
    </row>
    <row r="57" spans="1:8" x14ac:dyDescent="0.3">
      <c r="A57" s="1">
        <v>-1</v>
      </c>
      <c r="B57" s="24" t="s">
        <v>146</v>
      </c>
      <c r="C57" s="25">
        <v>0.03</v>
      </c>
      <c r="D57" s="27">
        <v>4</v>
      </c>
      <c r="F57" s="16">
        <v>29</v>
      </c>
      <c r="G57" s="16">
        <v>2</v>
      </c>
      <c r="H57" s="4" t="s">
        <v>47</v>
      </c>
    </row>
    <row r="58" spans="1:8" x14ac:dyDescent="0.3">
      <c r="A58" s="1">
        <v>0</v>
      </c>
      <c r="B58" s="24" t="s">
        <v>144</v>
      </c>
      <c r="C58" s="25">
        <v>0.01</v>
      </c>
      <c r="D58" s="27">
        <v>2</v>
      </c>
      <c r="F58" s="16">
        <v>30</v>
      </c>
      <c r="G58" s="16">
        <v>3</v>
      </c>
      <c r="H58" s="4" t="s">
        <v>18</v>
      </c>
    </row>
    <row r="59" spans="1:8" x14ac:dyDescent="0.3">
      <c r="A59" s="1">
        <v>1</v>
      </c>
      <c r="B59" s="24" t="s">
        <v>145</v>
      </c>
      <c r="C59" s="25">
        <v>0</v>
      </c>
      <c r="D59" s="27">
        <v>0</v>
      </c>
      <c r="F59" s="16">
        <v>31</v>
      </c>
      <c r="G59" s="16">
        <v>3</v>
      </c>
      <c r="H59" s="4" t="s">
        <v>18</v>
      </c>
    </row>
    <row r="60" spans="1:8" x14ac:dyDescent="0.3">
      <c r="A60" s="1">
        <v>2</v>
      </c>
      <c r="B60" s="24" t="s">
        <v>145</v>
      </c>
      <c r="C60" s="25">
        <v>0</v>
      </c>
      <c r="D60" s="27">
        <v>0</v>
      </c>
      <c r="F60" s="16">
        <v>32</v>
      </c>
      <c r="G60" s="16">
        <v>3</v>
      </c>
      <c r="H60" s="4" t="s">
        <v>18</v>
      </c>
    </row>
    <row r="61" spans="1:8" x14ac:dyDescent="0.3">
      <c r="A61" s="1">
        <v>3</v>
      </c>
      <c r="B61" s="24" t="s">
        <v>149</v>
      </c>
      <c r="C61" s="25">
        <v>-0.01</v>
      </c>
      <c r="D61" s="27">
        <v>-2</v>
      </c>
      <c r="F61" s="16">
        <v>33</v>
      </c>
      <c r="G61" s="16">
        <v>3</v>
      </c>
      <c r="H61" s="4" t="s">
        <v>18</v>
      </c>
    </row>
    <row r="62" spans="1:8" x14ac:dyDescent="0.3">
      <c r="A62" s="1">
        <v>4</v>
      </c>
      <c r="B62" s="24" t="s">
        <v>149</v>
      </c>
      <c r="C62" s="25">
        <v>-0.01</v>
      </c>
      <c r="D62" s="27">
        <v>-2</v>
      </c>
      <c r="F62" s="16">
        <v>34</v>
      </c>
      <c r="G62" s="16">
        <v>3</v>
      </c>
      <c r="H62" s="4" t="s">
        <v>18</v>
      </c>
    </row>
    <row r="63" spans="1:8" x14ac:dyDescent="0.3">
      <c r="A63" s="1">
        <v>5</v>
      </c>
      <c r="B63" s="24" t="s">
        <v>150</v>
      </c>
      <c r="C63" s="25">
        <v>-0.03</v>
      </c>
      <c r="D63" s="27">
        <v>-4</v>
      </c>
      <c r="F63" s="16">
        <v>35</v>
      </c>
      <c r="G63" s="16">
        <v>3</v>
      </c>
      <c r="H63" s="4" t="s">
        <v>18</v>
      </c>
    </row>
    <row r="64" spans="1:8" x14ac:dyDescent="0.3">
      <c r="A64" s="1">
        <v>6</v>
      </c>
      <c r="B64" s="24" t="s">
        <v>150</v>
      </c>
      <c r="C64" s="25">
        <v>-0.03</v>
      </c>
      <c r="D64" s="27">
        <v>-4</v>
      </c>
      <c r="F64" s="16">
        <v>36</v>
      </c>
      <c r="G64" s="16">
        <v>3</v>
      </c>
      <c r="H64" s="4" t="s">
        <v>18</v>
      </c>
    </row>
    <row r="65" spans="1:8" x14ac:dyDescent="0.3">
      <c r="A65" s="1">
        <v>7</v>
      </c>
      <c r="B65" s="24" t="s">
        <v>150</v>
      </c>
      <c r="C65" s="25">
        <v>-0.03</v>
      </c>
      <c r="D65" s="27">
        <v>-4</v>
      </c>
      <c r="F65" s="16">
        <v>37</v>
      </c>
      <c r="G65" s="16">
        <v>3</v>
      </c>
      <c r="H65" s="4" t="s">
        <v>18</v>
      </c>
    </row>
    <row r="66" spans="1:8" x14ac:dyDescent="0.3">
      <c r="A66" s="1">
        <v>8</v>
      </c>
      <c r="B66" s="24" t="s">
        <v>152</v>
      </c>
      <c r="C66" s="25">
        <v>-0.05</v>
      </c>
      <c r="D66" s="27">
        <v>-8</v>
      </c>
      <c r="F66" s="16">
        <v>38</v>
      </c>
      <c r="G66" s="16">
        <v>3</v>
      </c>
      <c r="H66" s="4" t="s">
        <v>18</v>
      </c>
    </row>
    <row r="67" spans="1:8" x14ac:dyDescent="0.3">
      <c r="A67" s="1">
        <v>9</v>
      </c>
      <c r="B67" s="24" t="s">
        <v>152</v>
      </c>
      <c r="C67" s="25">
        <v>-0.05</v>
      </c>
      <c r="D67" s="27">
        <v>-8</v>
      </c>
      <c r="F67" s="16">
        <v>39</v>
      </c>
      <c r="G67" s="16">
        <v>3</v>
      </c>
      <c r="H67" s="4" t="s">
        <v>18</v>
      </c>
    </row>
    <row r="68" spans="1:8" x14ac:dyDescent="0.3">
      <c r="A68" s="1">
        <v>10</v>
      </c>
      <c r="B68" s="24" t="s">
        <v>152</v>
      </c>
      <c r="C68" s="25">
        <v>-0.05</v>
      </c>
      <c r="D68" s="27">
        <v>-8</v>
      </c>
      <c r="F68" s="16">
        <v>40</v>
      </c>
      <c r="G68" s="16">
        <v>4</v>
      </c>
      <c r="H68" s="4" t="s">
        <v>24</v>
      </c>
    </row>
    <row r="69" spans="1:8" x14ac:dyDescent="0.3">
      <c r="A69" s="1">
        <v>11</v>
      </c>
      <c r="B69" s="24" t="s">
        <v>152</v>
      </c>
      <c r="C69" s="25">
        <v>-0.05</v>
      </c>
      <c r="D69" s="27">
        <v>-8</v>
      </c>
      <c r="F69" s="16">
        <v>41</v>
      </c>
      <c r="G69" s="16">
        <v>4</v>
      </c>
      <c r="H69" s="4" t="s">
        <v>24</v>
      </c>
    </row>
    <row r="70" spans="1:8" x14ac:dyDescent="0.3">
      <c r="A70" s="1">
        <v>12</v>
      </c>
      <c r="B70" s="24" t="s">
        <v>152</v>
      </c>
      <c r="C70" s="25">
        <v>-0.05</v>
      </c>
      <c r="D70" s="27">
        <v>-8</v>
      </c>
      <c r="F70" s="16">
        <v>42</v>
      </c>
      <c r="G70" s="16">
        <v>4</v>
      </c>
      <c r="H70" s="4" t="s">
        <v>24</v>
      </c>
    </row>
    <row r="71" spans="1:8" x14ac:dyDescent="0.3">
      <c r="A71" s="1">
        <v>13</v>
      </c>
      <c r="B71" s="24" t="s">
        <v>153</v>
      </c>
      <c r="C71" s="25">
        <v>-0.1</v>
      </c>
      <c r="D71" s="27">
        <v>-16</v>
      </c>
      <c r="F71" s="16">
        <v>43</v>
      </c>
      <c r="G71" s="16">
        <v>4</v>
      </c>
      <c r="H71" s="4" t="s">
        <v>24</v>
      </c>
    </row>
    <row r="72" spans="1:8" x14ac:dyDescent="0.3">
      <c r="A72" s="1">
        <v>14</v>
      </c>
      <c r="B72" s="24" t="s">
        <v>153</v>
      </c>
      <c r="C72" s="25">
        <v>-0.1</v>
      </c>
      <c r="D72" s="27">
        <v>-16</v>
      </c>
      <c r="F72" s="16">
        <v>44</v>
      </c>
      <c r="G72" s="16">
        <v>4</v>
      </c>
      <c r="H72" s="4" t="s">
        <v>24</v>
      </c>
    </row>
    <row r="73" spans="1:8" x14ac:dyDescent="0.3">
      <c r="A73" s="1">
        <v>15</v>
      </c>
      <c r="B73" s="24" t="s">
        <v>153</v>
      </c>
      <c r="C73" s="25">
        <v>-0.1</v>
      </c>
      <c r="D73" s="27">
        <v>-16</v>
      </c>
      <c r="F73" s="16">
        <v>45</v>
      </c>
      <c r="G73" s="16">
        <v>4</v>
      </c>
      <c r="H73" s="4" t="s">
        <v>24</v>
      </c>
    </row>
    <row r="74" spans="1:8" x14ac:dyDescent="0.3">
      <c r="A74" s="1">
        <v>16</v>
      </c>
      <c r="B74" s="24" t="s">
        <v>153</v>
      </c>
      <c r="C74" s="25">
        <v>-0.1</v>
      </c>
      <c r="D74" s="27">
        <v>-16</v>
      </c>
      <c r="F74" s="16">
        <v>46</v>
      </c>
      <c r="G74" s="16">
        <v>4</v>
      </c>
      <c r="H74" s="4" t="s">
        <v>24</v>
      </c>
    </row>
    <row r="75" spans="1:8" x14ac:dyDescent="0.3">
      <c r="A75" s="1">
        <v>17</v>
      </c>
      <c r="B75" s="24" t="s">
        <v>154</v>
      </c>
      <c r="C75" s="25">
        <v>-0.5</v>
      </c>
      <c r="D75" s="27">
        <v>-70</v>
      </c>
      <c r="F75" s="16">
        <v>47</v>
      </c>
      <c r="G75" s="16">
        <v>4</v>
      </c>
      <c r="H75" s="4" t="s">
        <v>24</v>
      </c>
    </row>
    <row r="76" spans="1:8" x14ac:dyDescent="0.3">
      <c r="A76" s="1">
        <v>18</v>
      </c>
      <c r="B76" s="24" t="s">
        <v>154</v>
      </c>
      <c r="C76" s="25">
        <v>-0.5</v>
      </c>
      <c r="D76" s="27">
        <v>-70</v>
      </c>
      <c r="F76" s="16">
        <v>48</v>
      </c>
      <c r="G76" s="16">
        <v>4</v>
      </c>
      <c r="H76" s="4" t="s">
        <v>24</v>
      </c>
    </row>
    <row r="77" spans="1:8" x14ac:dyDescent="0.3">
      <c r="A77" s="1">
        <v>19</v>
      </c>
      <c r="B77" s="24" t="s">
        <v>154</v>
      </c>
      <c r="C77" s="25">
        <v>-0.5</v>
      </c>
      <c r="D77" s="27">
        <v>-70</v>
      </c>
      <c r="F77" s="16">
        <v>49</v>
      </c>
      <c r="G77" s="16">
        <v>4</v>
      </c>
      <c r="H77" s="4" t="s">
        <v>24</v>
      </c>
    </row>
    <row r="78" spans="1:8" x14ac:dyDescent="0.3">
      <c r="A78" s="1">
        <v>20</v>
      </c>
      <c r="B78" s="24" t="s">
        <v>154</v>
      </c>
      <c r="C78" s="25">
        <v>-0.5</v>
      </c>
      <c r="D78" s="27">
        <v>-70</v>
      </c>
      <c r="F78" s="16">
        <v>50</v>
      </c>
      <c r="G78" s="16">
        <v>5</v>
      </c>
      <c r="H78" s="4" t="s">
        <v>42</v>
      </c>
    </row>
    <row r="79" spans="1:8" x14ac:dyDescent="0.3">
      <c r="A79" s="1">
        <v>21</v>
      </c>
      <c r="B79" s="24" t="s">
        <v>154</v>
      </c>
      <c r="C79" s="25">
        <v>-0.5</v>
      </c>
      <c r="D79" s="27">
        <v>-70</v>
      </c>
      <c r="F79" s="16">
        <v>51</v>
      </c>
      <c r="G79" s="16">
        <v>5</v>
      </c>
      <c r="H79" s="4" t="s">
        <v>42</v>
      </c>
    </row>
    <row r="80" spans="1:8" x14ac:dyDescent="0.3">
      <c r="A80" s="1">
        <v>22</v>
      </c>
      <c r="B80" s="24" t="s">
        <v>154</v>
      </c>
      <c r="C80" s="25">
        <v>-0.5</v>
      </c>
      <c r="D80" s="27">
        <v>-70</v>
      </c>
      <c r="F80" s="16">
        <v>52</v>
      </c>
      <c r="G80" s="16">
        <v>5</v>
      </c>
      <c r="H80" s="4" t="s">
        <v>42</v>
      </c>
    </row>
    <row r="81" spans="1:8" x14ac:dyDescent="0.3">
      <c r="A81" s="1">
        <v>23</v>
      </c>
      <c r="B81" s="24" t="s">
        <v>154</v>
      </c>
      <c r="C81" s="25">
        <v>-0.5</v>
      </c>
      <c r="D81" s="27">
        <v>-70</v>
      </c>
      <c r="F81" s="16">
        <v>53</v>
      </c>
      <c r="G81" s="16">
        <v>5</v>
      </c>
      <c r="H81" s="4" t="s">
        <v>42</v>
      </c>
    </row>
    <row r="82" spans="1:8" x14ac:dyDescent="0.3">
      <c r="A82" s="1">
        <v>24</v>
      </c>
      <c r="B82" s="24" t="s">
        <v>154</v>
      </c>
      <c r="C82" s="25">
        <v>-0.5</v>
      </c>
      <c r="D82" s="27">
        <v>-70</v>
      </c>
      <c r="F82" s="16">
        <v>54</v>
      </c>
      <c r="G82" s="16">
        <v>5</v>
      </c>
      <c r="H82" s="4" t="s">
        <v>42</v>
      </c>
    </row>
    <row r="83" spans="1:8" x14ac:dyDescent="0.3">
      <c r="A83" s="1">
        <v>25</v>
      </c>
      <c r="B83" s="24" t="s">
        <v>154</v>
      </c>
      <c r="C83" s="25">
        <v>-0.5</v>
      </c>
      <c r="D83" s="27">
        <v>-70</v>
      </c>
      <c r="F83" s="16">
        <v>55</v>
      </c>
      <c r="G83" s="16">
        <v>5</v>
      </c>
      <c r="H83" s="4" t="s">
        <v>42</v>
      </c>
    </row>
    <row r="84" spans="1:8" x14ac:dyDescent="0.3">
      <c r="A84" s="1">
        <v>26</v>
      </c>
      <c r="B84" s="24" t="s">
        <v>154</v>
      </c>
      <c r="C84" s="25">
        <v>-0.5</v>
      </c>
      <c r="D84" s="27">
        <v>-70</v>
      </c>
      <c r="F84" s="16">
        <v>56</v>
      </c>
      <c r="G84" s="16">
        <v>5</v>
      </c>
      <c r="H84" s="4" t="s">
        <v>42</v>
      </c>
    </row>
    <row r="85" spans="1:8" x14ac:dyDescent="0.3">
      <c r="F85" s="16">
        <v>57</v>
      </c>
      <c r="G85" s="16">
        <v>5</v>
      </c>
      <c r="H85" s="4" t="s">
        <v>42</v>
      </c>
    </row>
    <row r="86" spans="1:8" x14ac:dyDescent="0.3">
      <c r="A86" s="1" t="s">
        <v>11</v>
      </c>
      <c r="B86" s="2" t="s">
        <v>182</v>
      </c>
      <c r="C86" s="2" t="s">
        <v>183</v>
      </c>
      <c r="F86" s="16">
        <v>58</v>
      </c>
      <c r="G86" s="16">
        <v>5</v>
      </c>
      <c r="H86" s="4" t="s">
        <v>42</v>
      </c>
    </row>
    <row r="87" spans="1:8" x14ac:dyDescent="0.3">
      <c r="A87" s="1"/>
      <c r="B87" s="4">
        <v>200</v>
      </c>
      <c r="C87" s="28">
        <v>0.05</v>
      </c>
      <c r="F87" s="16">
        <v>59</v>
      </c>
      <c r="G87" s="16">
        <v>5</v>
      </c>
      <c r="H87" s="4" t="s">
        <v>42</v>
      </c>
    </row>
    <row r="88" spans="1:8" x14ac:dyDescent="0.3">
      <c r="A88" s="1"/>
      <c r="B88" s="4">
        <v>400</v>
      </c>
      <c r="C88" s="28">
        <v>0.1</v>
      </c>
      <c r="F88" s="16">
        <v>60</v>
      </c>
      <c r="G88" s="16">
        <v>6</v>
      </c>
      <c r="H88" s="4" t="s">
        <v>39</v>
      </c>
    </row>
    <row r="89" spans="1:8" x14ac:dyDescent="0.3">
      <c r="A89" s="1"/>
      <c r="B89" s="4">
        <v>600</v>
      </c>
      <c r="C89" s="28">
        <v>0.3</v>
      </c>
      <c r="F89" s="16">
        <v>61</v>
      </c>
      <c r="G89" s="16">
        <v>6</v>
      </c>
      <c r="H89" s="4" t="s">
        <v>39</v>
      </c>
    </row>
    <row r="90" spans="1:8" x14ac:dyDescent="0.3">
      <c r="A90" s="1"/>
      <c r="B90" s="4">
        <v>800</v>
      </c>
      <c r="C90" s="28">
        <v>0.4</v>
      </c>
      <c r="F90" s="16">
        <v>62</v>
      </c>
      <c r="G90" s="16">
        <v>6</v>
      </c>
      <c r="H90" s="4" t="s">
        <v>39</v>
      </c>
    </row>
    <row r="91" spans="1:8" x14ac:dyDescent="0.3">
      <c r="A91" s="1"/>
      <c r="B91" s="4"/>
      <c r="C91" s="28">
        <v>0.5</v>
      </c>
      <c r="F91" s="16">
        <v>63</v>
      </c>
      <c r="G91" s="16">
        <v>6</v>
      </c>
      <c r="H91" s="4" t="s">
        <v>39</v>
      </c>
    </row>
    <row r="92" spans="1:8" x14ac:dyDescent="0.3">
      <c r="F92" s="16">
        <v>64</v>
      </c>
      <c r="G92" s="16">
        <v>6</v>
      </c>
      <c r="H92" s="4" t="s">
        <v>39</v>
      </c>
    </row>
    <row r="93" spans="1:8" x14ac:dyDescent="0.3">
      <c r="F93" s="16">
        <v>65</v>
      </c>
      <c r="G93" s="16">
        <v>6</v>
      </c>
      <c r="H93" s="4" t="s">
        <v>39</v>
      </c>
    </row>
    <row r="94" spans="1:8" x14ac:dyDescent="0.3">
      <c r="F94" s="16">
        <v>66</v>
      </c>
      <c r="G94" s="16">
        <v>6</v>
      </c>
      <c r="H94" s="4" t="s">
        <v>39</v>
      </c>
    </row>
    <row r="95" spans="1:8" x14ac:dyDescent="0.3">
      <c r="F95" s="16">
        <v>67</v>
      </c>
      <c r="G95" s="16">
        <v>6</v>
      </c>
      <c r="H95" s="4" t="s">
        <v>39</v>
      </c>
    </row>
    <row r="96" spans="1:8" x14ac:dyDescent="0.3">
      <c r="F96" s="16">
        <v>68</v>
      </c>
      <c r="G96" s="16">
        <v>6</v>
      </c>
      <c r="H96" s="4" t="s">
        <v>39</v>
      </c>
    </row>
    <row r="97" spans="6:8" x14ac:dyDescent="0.3">
      <c r="F97" s="16">
        <v>69</v>
      </c>
      <c r="G97" s="16">
        <v>6</v>
      </c>
      <c r="H97" s="4" t="s">
        <v>39</v>
      </c>
    </row>
    <row r="98" spans="6:8" x14ac:dyDescent="0.3">
      <c r="F98" s="16">
        <v>70</v>
      </c>
      <c r="G98" s="16">
        <v>6</v>
      </c>
      <c r="H98" s="4" t="s">
        <v>39</v>
      </c>
    </row>
  </sheetData>
  <sheetProtection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B18" sqref="B18"/>
    </sheetView>
  </sheetViews>
  <sheetFormatPr baseColWidth="10" defaultRowHeight="16.5" x14ac:dyDescent="0.3"/>
  <cols>
    <col min="2" max="2" width="46.25" bestFit="1" customWidth="1"/>
    <col min="3" max="3" width="19.375" bestFit="1" customWidth="1"/>
    <col min="4" max="4" width="13" bestFit="1" customWidth="1"/>
    <col min="5" max="5" width="24.625" bestFit="1" customWidth="1"/>
    <col min="6" max="6" width="20.125" bestFit="1" customWidth="1"/>
  </cols>
  <sheetData>
    <row r="1" spans="1:6" x14ac:dyDescent="0.3">
      <c r="A1" s="30"/>
      <c r="B1" s="30"/>
      <c r="C1" s="30"/>
      <c r="D1" s="30"/>
      <c r="E1" s="30"/>
      <c r="F1" s="30"/>
    </row>
    <row r="2" spans="1:6" ht="17.25" thickBot="1" x14ac:dyDescent="0.35">
      <c r="A2" s="31" t="s">
        <v>11</v>
      </c>
      <c r="B2" s="32" t="s">
        <v>188</v>
      </c>
      <c r="C2" s="32" t="s">
        <v>189</v>
      </c>
      <c r="D2" s="32" t="s">
        <v>190</v>
      </c>
      <c r="E2" s="32" t="s">
        <v>191</v>
      </c>
      <c r="F2" s="32" t="s">
        <v>192</v>
      </c>
    </row>
    <row r="3" spans="1:6" ht="17.25" thickTop="1" x14ac:dyDescent="0.3">
      <c r="A3" s="33" t="s">
        <v>193</v>
      </c>
      <c r="B3" s="34" t="s">
        <v>79</v>
      </c>
      <c r="C3" s="35" t="s">
        <v>194</v>
      </c>
      <c r="D3" s="35" t="s">
        <v>195</v>
      </c>
      <c r="E3" s="36">
        <v>6</v>
      </c>
      <c r="F3" s="37">
        <v>5</v>
      </c>
    </row>
    <row r="4" spans="1:6" x14ac:dyDescent="0.3">
      <c r="A4" s="38" t="s">
        <v>196</v>
      </c>
      <c r="B4" s="11" t="s">
        <v>20</v>
      </c>
      <c r="C4" s="10" t="s">
        <v>197</v>
      </c>
      <c r="D4" s="10" t="s">
        <v>195</v>
      </c>
      <c r="E4" s="39">
        <v>5</v>
      </c>
      <c r="F4" s="40">
        <v>5</v>
      </c>
    </row>
    <row r="5" spans="1:6" x14ac:dyDescent="0.3">
      <c r="A5" s="38" t="s">
        <v>198</v>
      </c>
      <c r="B5" s="11" t="s">
        <v>53</v>
      </c>
      <c r="C5" s="10" t="s">
        <v>199</v>
      </c>
      <c r="D5" s="10" t="s">
        <v>195</v>
      </c>
      <c r="E5" s="39">
        <v>4</v>
      </c>
      <c r="F5" s="40">
        <v>5</v>
      </c>
    </row>
    <row r="6" spans="1:6" x14ac:dyDescent="0.3">
      <c r="A6" s="38" t="s">
        <v>200</v>
      </c>
      <c r="B6" s="11" t="s">
        <v>48</v>
      </c>
      <c r="C6" s="10" t="s">
        <v>201</v>
      </c>
      <c r="D6" s="10" t="s">
        <v>195</v>
      </c>
      <c r="E6" s="39">
        <v>3</v>
      </c>
      <c r="F6" s="40">
        <v>5</v>
      </c>
    </row>
    <row r="7" spans="1:6" x14ac:dyDescent="0.3">
      <c r="A7" s="38" t="s">
        <v>202</v>
      </c>
      <c r="B7" s="11" t="s">
        <v>76</v>
      </c>
      <c r="C7" s="10" t="s">
        <v>203</v>
      </c>
      <c r="D7" s="10" t="s">
        <v>195</v>
      </c>
      <c r="E7" s="39">
        <v>2</v>
      </c>
      <c r="F7" s="40">
        <v>5</v>
      </c>
    </row>
    <row r="8" spans="1:6" ht="17.25" thickBot="1" x14ac:dyDescent="0.35">
      <c r="A8" s="41" t="s">
        <v>204</v>
      </c>
      <c r="B8" s="42" t="s">
        <v>245</v>
      </c>
      <c r="C8" s="43" t="s">
        <v>367</v>
      </c>
      <c r="D8" s="43" t="s">
        <v>195</v>
      </c>
      <c r="E8" s="44">
        <v>1</v>
      </c>
      <c r="F8" s="45">
        <v>1</v>
      </c>
    </row>
    <row r="9" spans="1:6" ht="17.25" thickTop="1" x14ac:dyDescent="0.3">
      <c r="A9" s="33" t="s">
        <v>206</v>
      </c>
      <c r="B9" s="34" t="s">
        <v>249</v>
      </c>
      <c r="C9" s="35" t="s">
        <v>207</v>
      </c>
      <c r="D9" s="46" t="s">
        <v>195</v>
      </c>
      <c r="E9" s="36">
        <v>6</v>
      </c>
      <c r="F9" s="37">
        <v>5</v>
      </c>
    </row>
    <row r="10" spans="1:6" x14ac:dyDescent="0.3">
      <c r="A10" s="38" t="s">
        <v>208</v>
      </c>
      <c r="B10" s="11" t="s">
        <v>250</v>
      </c>
      <c r="C10" s="10" t="s">
        <v>270</v>
      </c>
      <c r="D10" s="10" t="s">
        <v>195</v>
      </c>
      <c r="E10" s="39">
        <v>5</v>
      </c>
      <c r="F10" s="40">
        <v>5</v>
      </c>
    </row>
    <row r="11" spans="1:6" x14ac:dyDescent="0.3">
      <c r="A11" s="38" t="s">
        <v>209</v>
      </c>
      <c r="B11" s="11" t="s">
        <v>252</v>
      </c>
      <c r="C11" s="10" t="s">
        <v>210</v>
      </c>
      <c r="D11" s="10" t="s">
        <v>195</v>
      </c>
      <c r="E11" s="39">
        <v>3</v>
      </c>
      <c r="F11" s="40">
        <v>2</v>
      </c>
    </row>
    <row r="12" spans="1:6" x14ac:dyDescent="0.3">
      <c r="A12" s="38" t="s">
        <v>211</v>
      </c>
      <c r="B12" s="11" t="s">
        <v>251</v>
      </c>
      <c r="C12" s="10" t="s">
        <v>212</v>
      </c>
      <c r="D12" s="10" t="s">
        <v>195</v>
      </c>
      <c r="E12" s="39">
        <v>3</v>
      </c>
      <c r="F12" s="40">
        <v>4</v>
      </c>
    </row>
    <row r="13" spans="1:6" x14ac:dyDescent="0.3">
      <c r="A13" s="38" t="s">
        <v>213</v>
      </c>
      <c r="B13" s="11" t="s">
        <v>253</v>
      </c>
      <c r="C13" s="10" t="s">
        <v>255</v>
      </c>
      <c r="D13" s="10" t="s">
        <v>195</v>
      </c>
      <c r="E13" s="39">
        <v>3</v>
      </c>
      <c r="F13" s="40">
        <v>3</v>
      </c>
    </row>
    <row r="14" spans="1:6" ht="17.25" thickBot="1" x14ac:dyDescent="0.35">
      <c r="A14" s="41" t="s">
        <v>215</v>
      </c>
      <c r="B14" s="42" t="s">
        <v>246</v>
      </c>
      <c r="C14" s="43" t="s">
        <v>367</v>
      </c>
      <c r="D14" s="10" t="s">
        <v>195</v>
      </c>
      <c r="E14" s="44">
        <v>1</v>
      </c>
      <c r="F14" s="45">
        <v>1</v>
      </c>
    </row>
    <row r="15" spans="1:6" ht="17.25" thickTop="1" x14ac:dyDescent="0.3">
      <c r="A15" s="33" t="s">
        <v>217</v>
      </c>
      <c r="B15" s="34" t="s">
        <v>218</v>
      </c>
      <c r="C15" s="35" t="s">
        <v>219</v>
      </c>
      <c r="D15" s="35" t="s">
        <v>195</v>
      </c>
      <c r="E15" s="36">
        <v>6</v>
      </c>
      <c r="F15" s="37">
        <v>5</v>
      </c>
    </row>
    <row r="16" spans="1:6" x14ac:dyDescent="0.3">
      <c r="A16" s="38" t="s">
        <v>220</v>
      </c>
      <c r="B16" s="11" t="s">
        <v>284</v>
      </c>
      <c r="C16" s="10" t="s">
        <v>221</v>
      </c>
      <c r="D16" s="10" t="s">
        <v>195</v>
      </c>
      <c r="E16" s="39">
        <v>5</v>
      </c>
      <c r="F16" s="40">
        <v>5</v>
      </c>
    </row>
    <row r="17" spans="1:6" x14ac:dyDescent="0.3">
      <c r="A17" s="38" t="s">
        <v>222</v>
      </c>
      <c r="B17" s="11" t="s">
        <v>291</v>
      </c>
      <c r="C17" s="10" t="s">
        <v>223</v>
      </c>
      <c r="D17" s="10" t="s">
        <v>224</v>
      </c>
      <c r="E17" s="39">
        <v>6</v>
      </c>
      <c r="F17" s="40">
        <v>5</v>
      </c>
    </row>
    <row r="18" spans="1:6" x14ac:dyDescent="0.3">
      <c r="A18" s="38" t="s">
        <v>225</v>
      </c>
      <c r="B18" s="11" t="s">
        <v>248</v>
      </c>
      <c r="C18" s="10" t="s">
        <v>321</v>
      </c>
      <c r="D18" s="10" t="s">
        <v>195</v>
      </c>
      <c r="E18" s="39">
        <v>4</v>
      </c>
      <c r="F18" s="40">
        <v>3</v>
      </c>
    </row>
    <row r="19" spans="1:6" x14ac:dyDescent="0.3">
      <c r="A19" s="38" t="s">
        <v>227</v>
      </c>
      <c r="B19" s="11" t="s">
        <v>273</v>
      </c>
      <c r="C19" s="10" t="s">
        <v>214</v>
      </c>
      <c r="D19" s="10" t="s">
        <v>195</v>
      </c>
      <c r="E19" s="39">
        <v>2</v>
      </c>
      <c r="F19" s="40">
        <v>2</v>
      </c>
    </row>
    <row r="20" spans="1:6" x14ac:dyDescent="0.3">
      <c r="A20" s="38" t="s">
        <v>229</v>
      </c>
      <c r="B20" s="11" t="s">
        <v>272</v>
      </c>
      <c r="C20" s="10" t="s">
        <v>271</v>
      </c>
      <c r="D20" s="10" t="s">
        <v>224</v>
      </c>
      <c r="E20" s="39">
        <v>5</v>
      </c>
      <c r="F20" s="40">
        <v>1</v>
      </c>
    </row>
    <row r="21" spans="1:6" ht="17.25" thickBot="1" x14ac:dyDescent="0.35">
      <c r="A21" s="41">
        <v>37</v>
      </c>
      <c r="B21" s="42" t="s">
        <v>285</v>
      </c>
      <c r="C21" s="43" t="s">
        <v>254</v>
      </c>
      <c r="D21" s="10" t="s">
        <v>224</v>
      </c>
      <c r="E21" s="44"/>
      <c r="F21" s="45"/>
    </row>
    <row r="22" spans="1:6" ht="17.25" thickTop="1" x14ac:dyDescent="0.3">
      <c r="A22" s="33" t="s">
        <v>231</v>
      </c>
      <c r="B22" s="34" t="s">
        <v>232</v>
      </c>
      <c r="C22" s="35" t="s">
        <v>233</v>
      </c>
      <c r="D22" s="35" t="s">
        <v>224</v>
      </c>
      <c r="E22" s="36">
        <v>6</v>
      </c>
      <c r="F22" s="37">
        <v>5</v>
      </c>
    </row>
    <row r="23" spans="1:6" x14ac:dyDescent="0.3">
      <c r="A23" s="38" t="s">
        <v>234</v>
      </c>
      <c r="B23" s="11" t="s">
        <v>14</v>
      </c>
      <c r="C23" s="10" t="s">
        <v>270</v>
      </c>
      <c r="D23" s="10" t="s">
        <v>195</v>
      </c>
      <c r="E23" s="39">
        <v>4</v>
      </c>
      <c r="F23" s="40">
        <v>3</v>
      </c>
    </row>
    <row r="24" spans="1:6" x14ac:dyDescent="0.3">
      <c r="A24" s="38" t="s">
        <v>235</v>
      </c>
      <c r="B24" s="11" t="s">
        <v>35</v>
      </c>
      <c r="C24" s="10" t="s">
        <v>230</v>
      </c>
      <c r="D24" s="10" t="s">
        <v>195</v>
      </c>
      <c r="E24" s="39">
        <v>3</v>
      </c>
      <c r="F24" s="40">
        <v>1</v>
      </c>
    </row>
    <row r="25" spans="1:6" x14ac:dyDescent="0.3">
      <c r="A25" s="38" t="s">
        <v>236</v>
      </c>
      <c r="B25" s="11" t="s">
        <v>40</v>
      </c>
      <c r="C25" s="10" t="s">
        <v>237</v>
      </c>
      <c r="D25" s="10" t="s">
        <v>195</v>
      </c>
      <c r="E25" s="39">
        <v>50</v>
      </c>
      <c r="F25" s="40">
        <v>2</v>
      </c>
    </row>
    <row r="26" spans="1:6" x14ac:dyDescent="0.3">
      <c r="A26" s="38" t="s">
        <v>238</v>
      </c>
      <c r="B26" s="11" t="s">
        <v>31</v>
      </c>
      <c r="C26" s="10" t="s">
        <v>230</v>
      </c>
      <c r="D26" s="10" t="s">
        <v>195</v>
      </c>
      <c r="E26" s="39">
        <v>5</v>
      </c>
      <c r="F26" s="40">
        <v>1</v>
      </c>
    </row>
    <row r="27" spans="1:6" ht="17.25" thickBot="1" x14ac:dyDescent="0.35">
      <c r="A27" s="41" t="s">
        <v>239</v>
      </c>
      <c r="B27" s="42" t="s">
        <v>247</v>
      </c>
      <c r="C27" s="43" t="s">
        <v>367</v>
      </c>
      <c r="D27" s="43" t="s">
        <v>195</v>
      </c>
      <c r="E27" s="44">
        <v>1</v>
      </c>
      <c r="F27" s="45">
        <v>1</v>
      </c>
    </row>
    <row r="28" spans="1:6" ht="17.25" thickTop="1" x14ac:dyDescent="0.3">
      <c r="A28" s="26"/>
      <c r="B28" s="52"/>
      <c r="C28" s="53"/>
      <c r="D28" s="53"/>
      <c r="E28" s="26"/>
    </row>
    <row r="29" spans="1:6" x14ac:dyDescent="0.3">
      <c r="A29" s="26"/>
      <c r="B29" s="52"/>
      <c r="C29" s="53"/>
      <c r="D29" s="53"/>
      <c r="E29" s="26"/>
    </row>
    <row r="30" spans="1:6" x14ac:dyDescent="0.3">
      <c r="A30" s="26"/>
      <c r="B30" s="52"/>
      <c r="C30" s="53"/>
      <c r="D30" s="53"/>
      <c r="E30" s="26"/>
    </row>
    <row r="31" spans="1:6" x14ac:dyDescent="0.3">
      <c r="A31" s="26"/>
      <c r="B31" s="52"/>
      <c r="C31" s="53"/>
      <c r="D31" s="53"/>
      <c r="E31" s="26"/>
    </row>
    <row r="32" spans="1:6" x14ac:dyDescent="0.3">
      <c r="A32" s="26"/>
      <c r="B32" s="52"/>
      <c r="C32" s="53"/>
      <c r="D32" s="53"/>
      <c r="E32" s="26"/>
    </row>
    <row r="33" spans="1:5" x14ac:dyDescent="0.3">
      <c r="A33" s="26"/>
      <c r="B33" s="52"/>
      <c r="C33" s="53"/>
      <c r="D33" s="53"/>
      <c r="E33" s="26"/>
    </row>
    <row r="34" spans="1:5" x14ac:dyDescent="0.3">
      <c r="A34" s="26"/>
      <c r="B34" s="52"/>
      <c r="C34" s="53"/>
      <c r="D34" s="53"/>
      <c r="E34" s="26"/>
    </row>
    <row r="35" spans="1:5" x14ac:dyDescent="0.3">
      <c r="A35" s="26"/>
      <c r="B35" s="52"/>
      <c r="C35" s="53"/>
      <c r="D35" s="53"/>
      <c r="E35" s="26"/>
    </row>
    <row r="36" spans="1:5" x14ac:dyDescent="0.3">
      <c r="A36" s="26"/>
      <c r="B36" s="52"/>
      <c r="C36" s="53"/>
      <c r="D36" s="53"/>
      <c r="E36" s="26"/>
    </row>
    <row r="37" spans="1:5" x14ac:dyDescent="0.3">
      <c r="A37" s="26"/>
      <c r="B37" s="52"/>
      <c r="C37" s="53"/>
      <c r="D37" s="53"/>
      <c r="E37" s="26"/>
    </row>
    <row r="38" spans="1:5" x14ac:dyDescent="0.3">
      <c r="A38" s="26"/>
      <c r="B38" s="52"/>
      <c r="C38" s="53"/>
      <c r="D38" s="53"/>
      <c r="E38" s="26"/>
    </row>
    <row r="39" spans="1:5" x14ac:dyDescent="0.3">
      <c r="A39" s="26"/>
      <c r="B39" s="52"/>
      <c r="C39" s="53"/>
      <c r="D39" s="53"/>
      <c r="E39" s="26"/>
    </row>
    <row r="40" spans="1:5" x14ac:dyDescent="0.3">
      <c r="A40" s="26"/>
      <c r="B40" s="52"/>
      <c r="C40" s="53"/>
      <c r="D40" s="26"/>
      <c r="E40" s="26"/>
    </row>
    <row r="41" spans="1:5" x14ac:dyDescent="0.3">
      <c r="A41" s="26"/>
      <c r="B41" s="52"/>
      <c r="C41" s="53"/>
      <c r="D41" s="26"/>
      <c r="E41" s="26"/>
    </row>
    <row r="42" spans="1:5" x14ac:dyDescent="0.3">
      <c r="A42" s="26"/>
      <c r="B42" s="26"/>
      <c r="C42" s="26"/>
      <c r="D42" s="26"/>
      <c r="E42" s="26"/>
    </row>
    <row r="43" spans="1:5" x14ac:dyDescent="0.3">
      <c r="A43" s="26"/>
      <c r="B43" s="26"/>
      <c r="C43" s="26"/>
      <c r="D43" s="26"/>
      <c r="E43" s="26"/>
    </row>
    <row r="44" spans="1:5" x14ac:dyDescent="0.3">
      <c r="A44" s="26"/>
      <c r="B44" s="26"/>
      <c r="C44" s="26"/>
      <c r="D44" s="26"/>
      <c r="E44" s="26"/>
    </row>
  </sheetData>
  <sheetProtection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16"/>
  <sheetViews>
    <sheetView workbookViewId="0">
      <selection activeCell="I26" sqref="I26"/>
    </sheetView>
  </sheetViews>
  <sheetFormatPr baseColWidth="10" defaultRowHeight="16.5" x14ac:dyDescent="0.3"/>
  <cols>
    <col min="2" max="2" width="21.25" customWidth="1"/>
    <col min="3" max="3" width="15.75" customWidth="1"/>
    <col min="4" max="4" width="15.5" customWidth="1"/>
    <col min="6" max="6" width="20.125" bestFit="1" customWidth="1"/>
    <col min="7" max="7" width="5" style="14" customWidth="1"/>
    <col min="9" max="9" width="5.375" style="14" customWidth="1"/>
    <col min="10" max="10" width="12" customWidth="1"/>
    <col min="11" max="11" width="11" style="14"/>
  </cols>
  <sheetData>
    <row r="1" spans="1:11" x14ac:dyDescent="0.3">
      <c r="G1" s="242" t="s">
        <v>320</v>
      </c>
      <c r="H1" s="243"/>
      <c r="I1" s="243"/>
      <c r="J1" s="243"/>
      <c r="K1" s="244"/>
    </row>
    <row r="2" spans="1:11" x14ac:dyDescent="0.3">
      <c r="A2" s="3" t="s">
        <v>243</v>
      </c>
      <c r="B2" s="3" t="s">
        <v>188</v>
      </c>
      <c r="C2" s="3" t="s">
        <v>189</v>
      </c>
      <c r="D2" s="3" t="s">
        <v>190</v>
      </c>
      <c r="E2" s="3" t="s">
        <v>191</v>
      </c>
      <c r="F2" s="3" t="s">
        <v>192</v>
      </c>
      <c r="G2" s="242" t="s">
        <v>322</v>
      </c>
      <c r="H2" s="244"/>
      <c r="I2" s="242" t="s">
        <v>323</v>
      </c>
      <c r="J2" s="244"/>
      <c r="K2" s="50" t="s">
        <v>237</v>
      </c>
    </row>
    <row r="3" spans="1:11" x14ac:dyDescent="0.3">
      <c r="A3" s="51">
        <v>1</v>
      </c>
      <c r="B3" s="47" t="s">
        <v>306</v>
      </c>
      <c r="C3" s="48" t="s">
        <v>305</v>
      </c>
      <c r="D3" s="48" t="s">
        <v>274</v>
      </c>
      <c r="E3" s="51">
        <v>1</v>
      </c>
      <c r="F3" s="51">
        <v>1</v>
      </c>
      <c r="G3" s="51">
        <v>2</v>
      </c>
      <c r="H3" s="49" t="s">
        <v>210</v>
      </c>
      <c r="I3" s="51">
        <v>1</v>
      </c>
      <c r="J3" s="49" t="s">
        <v>207</v>
      </c>
      <c r="K3" s="51">
        <v>25</v>
      </c>
    </row>
    <row r="4" spans="1:11" x14ac:dyDescent="0.3">
      <c r="A4" s="51">
        <v>2</v>
      </c>
      <c r="B4" s="47" t="s">
        <v>282</v>
      </c>
      <c r="C4" s="48" t="s">
        <v>286</v>
      </c>
      <c r="D4" s="48" t="s">
        <v>224</v>
      </c>
      <c r="E4" s="51">
        <v>5</v>
      </c>
      <c r="F4" s="51">
        <v>1</v>
      </c>
      <c r="G4" s="51">
        <v>2</v>
      </c>
      <c r="H4" s="49" t="s">
        <v>223</v>
      </c>
      <c r="I4" s="51">
        <v>1</v>
      </c>
      <c r="J4" s="49" t="s">
        <v>270</v>
      </c>
      <c r="K4" s="51">
        <v>5</v>
      </c>
    </row>
    <row r="5" spans="1:11" x14ac:dyDescent="0.3">
      <c r="A5" s="51">
        <v>3</v>
      </c>
      <c r="B5" s="47" t="s">
        <v>296</v>
      </c>
      <c r="C5" s="48" t="s">
        <v>297</v>
      </c>
      <c r="D5" s="48" t="s">
        <v>274</v>
      </c>
      <c r="E5" s="51">
        <v>1</v>
      </c>
      <c r="F5" s="51">
        <v>1</v>
      </c>
      <c r="G5" s="51">
        <v>1</v>
      </c>
      <c r="H5" s="49" t="s">
        <v>270</v>
      </c>
      <c r="I5" s="51">
        <v>1</v>
      </c>
      <c r="J5" s="49" t="s">
        <v>197</v>
      </c>
      <c r="K5" s="51">
        <v>5</v>
      </c>
    </row>
    <row r="6" spans="1:11" x14ac:dyDescent="0.3">
      <c r="A6" s="51">
        <v>4</v>
      </c>
      <c r="B6" s="47" t="s">
        <v>283</v>
      </c>
      <c r="C6" s="48" t="s">
        <v>226</v>
      </c>
      <c r="D6" s="48" t="s">
        <v>224</v>
      </c>
      <c r="E6" s="51">
        <v>3</v>
      </c>
      <c r="F6" s="51">
        <v>1</v>
      </c>
      <c r="G6" s="51">
        <v>1</v>
      </c>
      <c r="H6" s="49" t="s">
        <v>321</v>
      </c>
      <c r="I6" s="51">
        <v>1</v>
      </c>
      <c r="J6" s="49" t="s">
        <v>223</v>
      </c>
      <c r="K6" s="51">
        <v>10</v>
      </c>
    </row>
    <row r="7" spans="1:11" x14ac:dyDescent="0.3">
      <c r="A7" s="51">
        <v>5</v>
      </c>
      <c r="B7" s="47" t="s">
        <v>299</v>
      </c>
      <c r="C7" s="48" t="s">
        <v>300</v>
      </c>
      <c r="D7" s="48" t="s">
        <v>274</v>
      </c>
      <c r="E7" s="51">
        <v>1</v>
      </c>
      <c r="F7" s="51">
        <v>1</v>
      </c>
      <c r="G7" s="51">
        <v>2</v>
      </c>
      <c r="H7" s="49" t="s">
        <v>270</v>
      </c>
      <c r="I7" s="51">
        <v>1</v>
      </c>
      <c r="J7" s="49" t="s">
        <v>277</v>
      </c>
      <c r="K7" s="51">
        <v>20</v>
      </c>
    </row>
    <row r="8" spans="1:11" x14ac:dyDescent="0.3">
      <c r="A8" s="51">
        <v>6</v>
      </c>
      <c r="B8" s="47" t="s">
        <v>311</v>
      </c>
      <c r="C8" s="48" t="s">
        <v>312</v>
      </c>
      <c r="D8" s="48" t="s">
        <v>274</v>
      </c>
      <c r="E8" s="51">
        <v>1</v>
      </c>
      <c r="F8" s="51">
        <v>1</v>
      </c>
      <c r="G8" s="51">
        <v>2</v>
      </c>
      <c r="H8" s="49" t="s">
        <v>255</v>
      </c>
      <c r="I8" s="51">
        <v>1</v>
      </c>
      <c r="J8" s="49" t="s">
        <v>277</v>
      </c>
      <c r="K8" s="51">
        <v>15</v>
      </c>
    </row>
    <row r="9" spans="1:11" x14ac:dyDescent="0.3">
      <c r="A9" s="51">
        <v>7</v>
      </c>
      <c r="B9" s="47" t="s">
        <v>314</v>
      </c>
      <c r="C9" s="48" t="s">
        <v>315</v>
      </c>
      <c r="D9" s="48" t="s">
        <v>274</v>
      </c>
      <c r="E9" s="51">
        <v>1</v>
      </c>
      <c r="F9" s="51">
        <v>1</v>
      </c>
      <c r="G9" s="51">
        <v>2</v>
      </c>
      <c r="H9" s="49" t="s">
        <v>201</v>
      </c>
      <c r="I9" s="51">
        <v>1</v>
      </c>
      <c r="J9" s="49" t="s">
        <v>203</v>
      </c>
      <c r="K9" s="51">
        <v>15</v>
      </c>
    </row>
    <row r="10" spans="1:11" x14ac:dyDescent="0.3">
      <c r="A10" s="51">
        <v>8</v>
      </c>
      <c r="B10" s="47" t="s">
        <v>280</v>
      </c>
      <c r="C10" s="48" t="s">
        <v>281</v>
      </c>
      <c r="D10" s="48" t="s">
        <v>274</v>
      </c>
      <c r="E10" s="51">
        <v>10</v>
      </c>
      <c r="F10" s="51">
        <v>1</v>
      </c>
      <c r="G10" s="51">
        <v>2</v>
      </c>
      <c r="H10" s="49" t="s">
        <v>223</v>
      </c>
      <c r="I10" s="51">
        <v>1</v>
      </c>
      <c r="J10" s="49" t="s">
        <v>277</v>
      </c>
      <c r="K10" s="51">
        <v>10</v>
      </c>
    </row>
    <row r="11" spans="1:11" x14ac:dyDescent="0.3">
      <c r="A11" s="51">
        <v>9</v>
      </c>
      <c r="B11" s="47" t="s">
        <v>278</v>
      </c>
      <c r="C11" s="48" t="s">
        <v>279</v>
      </c>
      <c r="D11" s="48" t="s">
        <v>274</v>
      </c>
      <c r="E11" s="51">
        <v>1</v>
      </c>
      <c r="F11" s="51">
        <v>1</v>
      </c>
      <c r="G11" s="51">
        <v>2</v>
      </c>
      <c r="H11" s="49" t="s">
        <v>197</v>
      </c>
      <c r="I11" s="51">
        <v>1</v>
      </c>
      <c r="J11" s="49" t="s">
        <v>277</v>
      </c>
      <c r="K11" s="51">
        <v>20</v>
      </c>
    </row>
    <row r="12" spans="1:11" x14ac:dyDescent="0.3">
      <c r="A12" s="51">
        <v>10</v>
      </c>
      <c r="B12" s="47" t="s">
        <v>275</v>
      </c>
      <c r="C12" s="48" t="s">
        <v>277</v>
      </c>
      <c r="D12" s="48" t="s">
        <v>274</v>
      </c>
      <c r="E12" s="51">
        <v>2</v>
      </c>
      <c r="F12" s="51">
        <v>1</v>
      </c>
      <c r="G12" s="51">
        <v>1</v>
      </c>
      <c r="H12" s="49" t="s">
        <v>197</v>
      </c>
      <c r="I12" s="51">
        <v>1</v>
      </c>
      <c r="J12" s="49" t="s">
        <v>207</v>
      </c>
      <c r="K12" s="51">
        <v>10</v>
      </c>
    </row>
    <row r="13" spans="1:11" x14ac:dyDescent="0.3">
      <c r="A13" s="51">
        <v>11</v>
      </c>
      <c r="B13" s="47" t="s">
        <v>304</v>
      </c>
      <c r="C13" s="48" t="s">
        <v>228</v>
      </c>
      <c r="D13" s="48" t="s">
        <v>274</v>
      </c>
      <c r="E13" s="51">
        <v>1</v>
      </c>
      <c r="F13" s="51">
        <v>1</v>
      </c>
      <c r="G13" s="51">
        <v>2</v>
      </c>
      <c r="H13" s="49" t="s">
        <v>223</v>
      </c>
      <c r="I13" s="51">
        <v>1</v>
      </c>
      <c r="J13" s="49" t="s">
        <v>270</v>
      </c>
      <c r="K13" s="51">
        <v>5</v>
      </c>
    </row>
    <row r="14" spans="1:11" x14ac:dyDescent="0.3">
      <c r="A14" s="51">
        <v>12</v>
      </c>
      <c r="B14" s="47" t="s">
        <v>276</v>
      </c>
      <c r="C14" s="48" t="s">
        <v>298</v>
      </c>
      <c r="D14" s="48" t="s">
        <v>274</v>
      </c>
      <c r="E14" s="51">
        <v>1</v>
      </c>
      <c r="F14" s="51">
        <v>1</v>
      </c>
      <c r="G14" s="51">
        <v>2</v>
      </c>
      <c r="H14" s="49" t="s">
        <v>197</v>
      </c>
      <c r="I14" s="51">
        <v>1</v>
      </c>
      <c r="J14" s="49" t="s">
        <v>207</v>
      </c>
      <c r="K14" s="51">
        <v>15</v>
      </c>
    </row>
    <row r="15" spans="1:11" x14ac:dyDescent="0.3">
      <c r="A15" s="51">
        <v>13</v>
      </c>
      <c r="B15" s="47" t="s">
        <v>309</v>
      </c>
      <c r="C15" s="48" t="s">
        <v>310</v>
      </c>
      <c r="D15" s="48" t="s">
        <v>274</v>
      </c>
      <c r="E15" s="51">
        <v>3</v>
      </c>
      <c r="F15" s="51">
        <v>1</v>
      </c>
      <c r="G15" s="51">
        <v>2</v>
      </c>
      <c r="H15" s="49" t="s">
        <v>221</v>
      </c>
      <c r="I15" s="51">
        <v>1</v>
      </c>
      <c r="J15" s="49" t="s">
        <v>255</v>
      </c>
      <c r="K15" s="51">
        <v>10</v>
      </c>
    </row>
    <row r="16" spans="1:11" x14ac:dyDescent="0.3">
      <c r="A16" s="51">
        <v>14</v>
      </c>
      <c r="B16" s="47" t="s">
        <v>364</v>
      </c>
      <c r="C16" s="48" t="s">
        <v>363</v>
      </c>
      <c r="D16" s="48" t="s">
        <v>274</v>
      </c>
      <c r="E16" s="51">
        <v>2</v>
      </c>
      <c r="F16" s="51">
        <v>1</v>
      </c>
      <c r="G16" s="51">
        <v>3</v>
      </c>
      <c r="H16" s="49" t="s">
        <v>270</v>
      </c>
      <c r="I16" s="51">
        <v>1</v>
      </c>
      <c r="J16" s="49" t="s">
        <v>255</v>
      </c>
      <c r="K16" s="51">
        <v>5</v>
      </c>
    </row>
  </sheetData>
  <sortState ref="B3:K15">
    <sortCondition ref="B3:B15"/>
  </sortState>
  <mergeCells count="3">
    <mergeCell ref="G1:K1"/>
    <mergeCell ref="G2:H2"/>
    <mergeCell ref="I2:J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39"/>
  <sheetViews>
    <sheetView workbookViewId="0">
      <selection activeCell="N1" sqref="N1:N1048576"/>
    </sheetView>
  </sheetViews>
  <sheetFormatPr baseColWidth="10" defaultRowHeight="16.5" x14ac:dyDescent="0.3"/>
  <cols>
    <col min="2" max="2" width="17.25" customWidth="1"/>
    <col min="3" max="3" width="21.625" customWidth="1"/>
    <col min="4" max="4" width="15" customWidth="1"/>
    <col min="6" max="6" width="13" customWidth="1"/>
    <col min="7" max="7" width="12.75" customWidth="1"/>
    <col min="9" max="9" width="14.5" customWidth="1"/>
    <col min="14" max="14" width="20.5" customWidth="1"/>
  </cols>
  <sheetData>
    <row r="1" spans="1:13" x14ac:dyDescent="0.3">
      <c r="I1" s="246" t="s">
        <v>320</v>
      </c>
      <c r="J1" s="246"/>
      <c r="K1" s="246"/>
      <c r="L1" s="246"/>
      <c r="M1" s="246"/>
    </row>
    <row r="2" spans="1:13" x14ac:dyDescent="0.3">
      <c r="A2" s="3" t="s">
        <v>243</v>
      </c>
      <c r="B2" s="3" t="s">
        <v>190</v>
      </c>
      <c r="C2" s="3" t="s">
        <v>339</v>
      </c>
      <c r="D2" s="3" t="s">
        <v>340</v>
      </c>
      <c r="E2" s="3" t="s">
        <v>355</v>
      </c>
      <c r="F2" s="3" t="s">
        <v>357</v>
      </c>
      <c r="G2" s="3" t="s">
        <v>358</v>
      </c>
      <c r="H2" s="3"/>
      <c r="I2" s="245" t="s">
        <v>322</v>
      </c>
      <c r="J2" s="245"/>
      <c r="K2" s="245" t="s">
        <v>323</v>
      </c>
      <c r="L2" s="245"/>
      <c r="M2" s="50" t="s">
        <v>237</v>
      </c>
    </row>
    <row r="3" spans="1:13" x14ac:dyDescent="0.3">
      <c r="A3" s="51">
        <v>1</v>
      </c>
      <c r="B3" s="51" t="s">
        <v>375</v>
      </c>
      <c r="C3" s="49" t="s">
        <v>386</v>
      </c>
      <c r="D3" s="49" t="s">
        <v>223</v>
      </c>
      <c r="E3" s="49">
        <v>2</v>
      </c>
      <c r="F3" s="49"/>
      <c r="G3" s="49"/>
      <c r="H3" s="48" t="s">
        <v>371</v>
      </c>
      <c r="I3" s="51"/>
      <c r="J3" s="51"/>
      <c r="K3" s="51"/>
      <c r="L3" s="49"/>
      <c r="M3" s="49">
        <v>10</v>
      </c>
    </row>
    <row r="4" spans="1:13" x14ac:dyDescent="0.3">
      <c r="A4" s="51">
        <v>2</v>
      </c>
      <c r="B4" s="51" t="s">
        <v>360</v>
      </c>
      <c r="C4" s="49" t="s">
        <v>319</v>
      </c>
      <c r="D4" s="49" t="s">
        <v>360</v>
      </c>
      <c r="E4" s="49">
        <v>2</v>
      </c>
      <c r="F4" s="49"/>
      <c r="G4" s="49"/>
      <c r="H4" s="48" t="s">
        <v>371</v>
      </c>
      <c r="I4" s="51" t="s">
        <v>270</v>
      </c>
      <c r="J4" s="51">
        <v>3</v>
      </c>
      <c r="K4" s="51" t="s">
        <v>310</v>
      </c>
      <c r="L4" s="49">
        <v>1</v>
      </c>
      <c r="M4" s="49">
        <v>20</v>
      </c>
    </row>
    <row r="5" spans="1:13" x14ac:dyDescent="0.3">
      <c r="A5" s="51">
        <v>3</v>
      </c>
      <c r="B5" s="51" t="s">
        <v>375</v>
      </c>
      <c r="C5" s="49" t="s">
        <v>316</v>
      </c>
      <c r="D5" s="49" t="s">
        <v>237</v>
      </c>
      <c r="E5" s="49">
        <v>50</v>
      </c>
      <c r="F5" s="49"/>
      <c r="G5" s="49"/>
      <c r="H5" s="48" t="s">
        <v>371</v>
      </c>
      <c r="I5" s="51" t="s">
        <v>201</v>
      </c>
      <c r="J5" s="51">
        <v>2</v>
      </c>
      <c r="K5" s="51" t="s">
        <v>363</v>
      </c>
      <c r="L5" s="49">
        <v>5</v>
      </c>
      <c r="M5" s="49">
        <v>50</v>
      </c>
    </row>
    <row r="6" spans="1:13" x14ac:dyDescent="0.3">
      <c r="A6" s="51">
        <v>4</v>
      </c>
      <c r="B6" s="51" t="s">
        <v>360</v>
      </c>
      <c r="C6" s="49" t="s">
        <v>307</v>
      </c>
      <c r="D6" s="49" t="s">
        <v>360</v>
      </c>
      <c r="E6" s="49">
        <v>3</v>
      </c>
      <c r="F6" s="49"/>
      <c r="G6" s="49"/>
      <c r="H6" s="48" t="s">
        <v>371</v>
      </c>
      <c r="I6" s="51" t="s">
        <v>363</v>
      </c>
      <c r="J6" s="51">
        <v>5</v>
      </c>
      <c r="K6" s="51" t="s">
        <v>255</v>
      </c>
      <c r="L6" s="49">
        <v>1</v>
      </c>
      <c r="M6" s="49">
        <v>100</v>
      </c>
    </row>
    <row r="7" spans="1:13" x14ac:dyDescent="0.3">
      <c r="A7" s="51">
        <v>5</v>
      </c>
      <c r="B7" s="51" t="s">
        <v>375</v>
      </c>
      <c r="C7" s="49" t="s">
        <v>378</v>
      </c>
      <c r="D7" s="49" t="s">
        <v>219</v>
      </c>
      <c r="E7" s="49">
        <v>2</v>
      </c>
      <c r="F7" s="49"/>
      <c r="G7" s="49"/>
      <c r="H7" s="48" t="s">
        <v>371</v>
      </c>
      <c r="I7" s="51" t="s">
        <v>270</v>
      </c>
      <c r="J7" s="51">
        <v>1</v>
      </c>
      <c r="K7" s="51"/>
      <c r="L7" s="49"/>
      <c r="M7" s="49">
        <v>10</v>
      </c>
    </row>
    <row r="8" spans="1:13" ht="15" customHeight="1" x14ac:dyDescent="0.3">
      <c r="A8" s="51">
        <v>6</v>
      </c>
      <c r="B8" s="51" t="s">
        <v>375</v>
      </c>
      <c r="C8" s="49" t="s">
        <v>350</v>
      </c>
      <c r="D8" s="48" t="s">
        <v>197</v>
      </c>
      <c r="E8" s="48">
        <v>2</v>
      </c>
      <c r="F8" s="48"/>
      <c r="G8" s="48"/>
      <c r="H8" s="48" t="s">
        <v>371</v>
      </c>
      <c r="I8" s="51" t="s">
        <v>207</v>
      </c>
      <c r="J8" s="51">
        <v>1</v>
      </c>
      <c r="K8" s="51"/>
      <c r="L8" s="49"/>
      <c r="M8" s="49">
        <v>10</v>
      </c>
    </row>
    <row r="9" spans="1:13" x14ac:dyDescent="0.3">
      <c r="A9" s="51">
        <v>7</v>
      </c>
      <c r="B9" s="51" t="s">
        <v>375</v>
      </c>
      <c r="C9" s="49" t="s">
        <v>292</v>
      </c>
      <c r="D9" s="49" t="s">
        <v>367</v>
      </c>
      <c r="E9" s="49">
        <v>2</v>
      </c>
      <c r="F9" s="49"/>
      <c r="G9" s="49"/>
      <c r="H9" s="48" t="s">
        <v>371</v>
      </c>
      <c r="I9" s="51" t="s">
        <v>367</v>
      </c>
      <c r="J9" s="51">
        <v>1</v>
      </c>
      <c r="K9" s="51" t="s">
        <v>199</v>
      </c>
      <c r="L9" s="49">
        <v>1</v>
      </c>
      <c r="M9" s="49">
        <v>10</v>
      </c>
    </row>
    <row r="10" spans="1:13" x14ac:dyDescent="0.3">
      <c r="A10" s="51">
        <v>8</v>
      </c>
      <c r="B10" s="51" t="s">
        <v>377</v>
      </c>
      <c r="C10" s="49" t="s">
        <v>303</v>
      </c>
      <c r="D10" s="49" t="s">
        <v>354</v>
      </c>
      <c r="E10" s="49">
        <v>100</v>
      </c>
      <c r="F10" s="49" t="s">
        <v>356</v>
      </c>
      <c r="G10" s="49">
        <v>5</v>
      </c>
      <c r="H10" s="48" t="s">
        <v>371</v>
      </c>
      <c r="I10" s="51" t="s">
        <v>362</v>
      </c>
      <c r="J10" s="51">
        <v>10</v>
      </c>
      <c r="K10" s="51" t="s">
        <v>270</v>
      </c>
      <c r="L10" s="49"/>
      <c r="M10" s="49">
        <v>100</v>
      </c>
    </row>
    <row r="11" spans="1:13" x14ac:dyDescent="0.3">
      <c r="A11" s="51">
        <v>9</v>
      </c>
      <c r="B11" s="51" t="s">
        <v>375</v>
      </c>
      <c r="C11" s="49" t="s">
        <v>383</v>
      </c>
      <c r="D11" s="49" t="s">
        <v>384</v>
      </c>
      <c r="E11" s="49">
        <v>2</v>
      </c>
      <c r="F11" s="49"/>
      <c r="G11" s="49"/>
      <c r="H11" s="48" t="s">
        <v>371</v>
      </c>
      <c r="I11" s="51" t="s">
        <v>226</v>
      </c>
      <c r="J11" s="51">
        <v>1</v>
      </c>
      <c r="K11" s="51"/>
      <c r="L11" s="49"/>
      <c r="M11" s="49">
        <v>10</v>
      </c>
    </row>
    <row r="12" spans="1:13" x14ac:dyDescent="0.3">
      <c r="A12" s="51">
        <v>10</v>
      </c>
      <c r="B12" s="51" t="s">
        <v>360</v>
      </c>
      <c r="C12" s="49" t="s">
        <v>308</v>
      </c>
      <c r="D12" s="49" t="s">
        <v>360</v>
      </c>
      <c r="E12" s="49">
        <v>1</v>
      </c>
      <c r="F12" s="49"/>
      <c r="G12" s="49"/>
      <c r="H12" s="48" t="s">
        <v>371</v>
      </c>
      <c r="I12" s="51"/>
      <c r="J12" s="51"/>
      <c r="K12" s="51"/>
      <c r="L12" s="49"/>
      <c r="M12" s="49">
        <v>2</v>
      </c>
    </row>
    <row r="13" spans="1:13" x14ac:dyDescent="0.3">
      <c r="A13" s="51">
        <v>11</v>
      </c>
      <c r="B13" s="51" t="s">
        <v>375</v>
      </c>
      <c r="C13" s="49" t="s">
        <v>379</v>
      </c>
      <c r="D13" s="49" t="s">
        <v>380</v>
      </c>
      <c r="E13" s="49">
        <v>2</v>
      </c>
      <c r="F13" s="49"/>
      <c r="G13" s="49"/>
      <c r="H13" s="48" t="s">
        <v>371</v>
      </c>
      <c r="I13" s="51" t="s">
        <v>367</v>
      </c>
      <c r="J13" s="51">
        <v>1</v>
      </c>
      <c r="K13" s="51"/>
      <c r="L13" s="49"/>
      <c r="M13" s="49">
        <v>10</v>
      </c>
    </row>
    <row r="14" spans="1:13" x14ac:dyDescent="0.3">
      <c r="A14" s="51">
        <v>12</v>
      </c>
      <c r="B14" s="51" t="s">
        <v>375</v>
      </c>
      <c r="C14" s="49" t="s">
        <v>351</v>
      </c>
      <c r="D14" s="49" t="s">
        <v>201</v>
      </c>
      <c r="E14" s="49">
        <v>2</v>
      </c>
      <c r="F14" s="49"/>
      <c r="G14" s="49"/>
      <c r="H14" s="48" t="s">
        <v>371</v>
      </c>
      <c r="I14" s="51" t="s">
        <v>207</v>
      </c>
      <c r="J14" s="51">
        <v>1</v>
      </c>
      <c r="K14" s="51"/>
      <c r="L14" s="49"/>
      <c r="M14" s="49">
        <v>10</v>
      </c>
    </row>
    <row r="15" spans="1:13" x14ac:dyDescent="0.3">
      <c r="A15" s="51">
        <v>13</v>
      </c>
      <c r="B15" s="51" t="s">
        <v>375</v>
      </c>
      <c r="C15" s="49" t="s">
        <v>349</v>
      </c>
      <c r="D15" s="49" t="s">
        <v>207</v>
      </c>
      <c r="E15" s="49">
        <v>2</v>
      </c>
      <c r="F15" s="49"/>
      <c r="G15" s="49"/>
      <c r="H15" s="48" t="s">
        <v>371</v>
      </c>
      <c r="I15" s="51" t="s">
        <v>270</v>
      </c>
      <c r="J15" s="51">
        <v>1</v>
      </c>
      <c r="K15" s="51"/>
      <c r="L15" s="49"/>
      <c r="M15" s="49">
        <v>10</v>
      </c>
    </row>
    <row r="16" spans="1:13" x14ac:dyDescent="0.3">
      <c r="A16" s="51">
        <v>14</v>
      </c>
      <c r="B16" s="51" t="s">
        <v>360</v>
      </c>
      <c r="C16" s="49" t="s">
        <v>317</v>
      </c>
      <c r="D16" s="49" t="s">
        <v>360</v>
      </c>
      <c r="E16" s="49">
        <v>3</v>
      </c>
      <c r="F16" s="49"/>
      <c r="G16" s="49"/>
      <c r="H16" s="48" t="s">
        <v>372</v>
      </c>
      <c r="I16" s="51"/>
      <c r="J16" s="51"/>
      <c r="K16" s="51"/>
      <c r="L16" s="49"/>
      <c r="M16" s="49"/>
    </row>
    <row r="17" spans="1:13" x14ac:dyDescent="0.3">
      <c r="A17" s="51">
        <v>15</v>
      </c>
      <c r="B17" s="51" t="s">
        <v>375</v>
      </c>
      <c r="C17" s="49" t="s">
        <v>366</v>
      </c>
      <c r="D17" s="49" t="s">
        <v>237</v>
      </c>
      <c r="E17" s="49">
        <v>30</v>
      </c>
      <c r="F17" s="49"/>
      <c r="G17" s="49"/>
      <c r="H17" s="48" t="s">
        <v>371</v>
      </c>
      <c r="I17" s="51" t="s">
        <v>363</v>
      </c>
      <c r="J17" s="51">
        <v>3</v>
      </c>
      <c r="K17" s="51"/>
      <c r="L17" s="49"/>
      <c r="M17" s="49">
        <v>30</v>
      </c>
    </row>
    <row r="18" spans="1:13" x14ac:dyDescent="0.3">
      <c r="A18" s="51">
        <v>16</v>
      </c>
      <c r="B18" s="51" t="s">
        <v>360</v>
      </c>
      <c r="C18" s="49" t="s">
        <v>318</v>
      </c>
      <c r="D18" s="49" t="s">
        <v>360</v>
      </c>
      <c r="E18" s="49">
        <v>1</v>
      </c>
      <c r="F18" s="49" t="s">
        <v>140</v>
      </c>
      <c r="G18" s="59">
        <v>0.02</v>
      </c>
      <c r="H18" s="48" t="s">
        <v>371</v>
      </c>
      <c r="I18" s="51" t="s">
        <v>210</v>
      </c>
      <c r="J18" s="51">
        <v>2</v>
      </c>
      <c r="K18" s="51" t="s">
        <v>310</v>
      </c>
      <c r="L18" s="49">
        <v>2</v>
      </c>
      <c r="M18" s="49">
        <v>10</v>
      </c>
    </row>
    <row r="19" spans="1:13" x14ac:dyDescent="0.3">
      <c r="A19" s="51">
        <v>17</v>
      </c>
      <c r="B19" s="51" t="s">
        <v>375</v>
      </c>
      <c r="C19" s="49" t="s">
        <v>374</v>
      </c>
      <c r="D19" s="49" t="s">
        <v>194</v>
      </c>
      <c r="E19" s="49">
        <v>2</v>
      </c>
      <c r="F19" s="49"/>
      <c r="G19" s="49"/>
      <c r="H19" s="48" t="s">
        <v>371</v>
      </c>
      <c r="I19" s="51" t="s">
        <v>270</v>
      </c>
      <c r="J19" s="51">
        <v>1</v>
      </c>
      <c r="K19" s="51"/>
      <c r="L19" s="49"/>
      <c r="M19" s="49">
        <v>10</v>
      </c>
    </row>
    <row r="20" spans="1:13" x14ac:dyDescent="0.3">
      <c r="A20" s="51">
        <v>18</v>
      </c>
      <c r="B20" s="51" t="s">
        <v>375</v>
      </c>
      <c r="C20" s="49" t="s">
        <v>385</v>
      </c>
      <c r="D20" s="49" t="s">
        <v>255</v>
      </c>
      <c r="E20" s="49">
        <v>2</v>
      </c>
      <c r="F20" s="49"/>
      <c r="G20" s="49"/>
      <c r="H20" s="48" t="s">
        <v>371</v>
      </c>
      <c r="I20" s="51" t="s">
        <v>270</v>
      </c>
      <c r="J20" s="51">
        <v>1</v>
      </c>
      <c r="K20" s="51"/>
      <c r="L20" s="49"/>
      <c r="M20" s="49">
        <v>10</v>
      </c>
    </row>
    <row r="21" spans="1:13" x14ac:dyDescent="0.3">
      <c r="A21" s="51">
        <v>19</v>
      </c>
      <c r="B21" s="51" t="s">
        <v>377</v>
      </c>
      <c r="C21" s="49" t="s">
        <v>302</v>
      </c>
      <c r="D21" s="49" t="s">
        <v>354</v>
      </c>
      <c r="E21" s="49">
        <v>30</v>
      </c>
      <c r="F21" s="49" t="s">
        <v>356</v>
      </c>
      <c r="G21" s="49">
        <v>3</v>
      </c>
      <c r="H21" s="48" t="s">
        <v>371</v>
      </c>
      <c r="I21" s="51" t="s">
        <v>219</v>
      </c>
      <c r="J21" s="51">
        <v>5</v>
      </c>
      <c r="K21" s="51" t="s">
        <v>310</v>
      </c>
      <c r="L21" s="49">
        <v>3</v>
      </c>
      <c r="M21" s="49">
        <v>50</v>
      </c>
    </row>
    <row r="22" spans="1:13" x14ac:dyDescent="0.3">
      <c r="A22" s="51">
        <v>20</v>
      </c>
      <c r="B22" s="51" t="s">
        <v>360</v>
      </c>
      <c r="C22" s="49" t="s">
        <v>287</v>
      </c>
      <c r="D22" s="49" t="s">
        <v>360</v>
      </c>
      <c r="E22" s="49">
        <v>1</v>
      </c>
      <c r="F22" s="49"/>
      <c r="G22" s="49"/>
      <c r="H22" s="48" t="s">
        <v>371</v>
      </c>
      <c r="I22" s="51" t="s">
        <v>271</v>
      </c>
      <c r="J22" s="51">
        <v>4</v>
      </c>
      <c r="K22" s="51" t="s">
        <v>270</v>
      </c>
      <c r="L22" s="49">
        <v>2</v>
      </c>
      <c r="M22" s="49">
        <v>20</v>
      </c>
    </row>
    <row r="23" spans="1:13" x14ac:dyDescent="0.3">
      <c r="A23" s="51">
        <v>21</v>
      </c>
      <c r="B23" s="51" t="s">
        <v>376</v>
      </c>
      <c r="C23" s="49" t="s">
        <v>373</v>
      </c>
      <c r="D23" s="49" t="s">
        <v>361</v>
      </c>
      <c r="E23" s="49"/>
      <c r="F23" s="49"/>
      <c r="G23" s="49"/>
      <c r="H23" s="48" t="s">
        <v>372</v>
      </c>
      <c r="I23" s="51"/>
      <c r="J23" s="51"/>
      <c r="K23" s="51"/>
      <c r="L23" s="49"/>
      <c r="M23" s="49"/>
    </row>
    <row r="24" spans="1:13" x14ac:dyDescent="0.3">
      <c r="A24" s="51">
        <v>22</v>
      </c>
      <c r="B24" s="51" t="s">
        <v>377</v>
      </c>
      <c r="C24" s="49" t="s">
        <v>99</v>
      </c>
      <c r="D24" s="49" t="s">
        <v>120</v>
      </c>
      <c r="E24" s="49">
        <v>-1</v>
      </c>
      <c r="F24" s="49" t="s">
        <v>356</v>
      </c>
      <c r="G24" s="49">
        <v>3</v>
      </c>
      <c r="H24" s="48" t="s">
        <v>371</v>
      </c>
      <c r="I24" s="51" t="s">
        <v>210</v>
      </c>
      <c r="J24" s="51">
        <v>4</v>
      </c>
      <c r="K24" s="51" t="s">
        <v>367</v>
      </c>
      <c r="L24" s="49">
        <v>2</v>
      </c>
      <c r="M24" s="49">
        <v>70</v>
      </c>
    </row>
    <row r="25" spans="1:13" x14ac:dyDescent="0.3">
      <c r="A25" s="51">
        <v>23</v>
      </c>
      <c r="B25" s="51" t="s">
        <v>376</v>
      </c>
      <c r="C25" s="49" t="s">
        <v>294</v>
      </c>
      <c r="D25" s="49" t="s">
        <v>359</v>
      </c>
      <c r="E25" s="49">
        <v>2</v>
      </c>
      <c r="F25" s="49"/>
      <c r="G25" s="49"/>
      <c r="H25" s="48" t="s">
        <v>371</v>
      </c>
      <c r="I25" s="51" t="s">
        <v>362</v>
      </c>
      <c r="J25" s="51">
        <v>2</v>
      </c>
      <c r="K25" s="51"/>
      <c r="L25" s="49"/>
      <c r="M25" s="49">
        <v>10</v>
      </c>
    </row>
    <row r="26" spans="1:13" x14ac:dyDescent="0.3">
      <c r="A26" s="51">
        <v>24</v>
      </c>
      <c r="B26" s="51" t="s">
        <v>375</v>
      </c>
      <c r="C26" s="49" t="s">
        <v>352</v>
      </c>
      <c r="D26" s="49" t="s">
        <v>237</v>
      </c>
      <c r="E26" s="49">
        <v>100</v>
      </c>
      <c r="F26" s="49"/>
      <c r="G26" s="49"/>
      <c r="H26" s="48" t="s">
        <v>371</v>
      </c>
      <c r="I26" s="51" t="s">
        <v>201</v>
      </c>
      <c r="J26" s="51">
        <v>5</v>
      </c>
      <c r="K26" s="51" t="s">
        <v>199</v>
      </c>
      <c r="L26" s="49">
        <v>5</v>
      </c>
      <c r="M26" s="49">
        <v>100</v>
      </c>
    </row>
    <row r="27" spans="1:13" x14ac:dyDescent="0.3">
      <c r="A27" s="51">
        <v>25</v>
      </c>
      <c r="B27" s="51" t="s">
        <v>376</v>
      </c>
      <c r="C27" s="49" t="s">
        <v>295</v>
      </c>
      <c r="D27" s="49" t="s">
        <v>359</v>
      </c>
      <c r="E27" s="49">
        <v>1</v>
      </c>
      <c r="F27" s="49" t="s">
        <v>356</v>
      </c>
      <c r="G27" s="49">
        <v>1</v>
      </c>
      <c r="H27" s="48" t="s">
        <v>371</v>
      </c>
      <c r="I27" s="51" t="s">
        <v>270</v>
      </c>
      <c r="J27" s="51">
        <v>1</v>
      </c>
      <c r="K27" s="51"/>
      <c r="L27" s="49"/>
      <c r="M27" s="49">
        <v>5</v>
      </c>
    </row>
    <row r="28" spans="1:13" x14ac:dyDescent="0.3">
      <c r="A28" s="51">
        <v>26</v>
      </c>
      <c r="B28" s="51" t="s">
        <v>376</v>
      </c>
      <c r="C28" s="49" t="s">
        <v>387</v>
      </c>
      <c r="D28" s="49" t="s">
        <v>140</v>
      </c>
      <c r="E28" s="58">
        <v>0.01</v>
      </c>
      <c r="F28" s="49"/>
      <c r="G28" s="49"/>
      <c r="H28" s="48" t="s">
        <v>371</v>
      </c>
      <c r="I28" s="51" t="s">
        <v>286</v>
      </c>
      <c r="J28" s="51">
        <v>1</v>
      </c>
      <c r="K28" s="51" t="s">
        <v>310</v>
      </c>
      <c r="L28" s="49">
        <v>1</v>
      </c>
      <c r="M28" s="49">
        <v>30</v>
      </c>
    </row>
    <row r="29" spans="1:13" x14ac:dyDescent="0.3">
      <c r="A29" s="51">
        <v>27</v>
      </c>
      <c r="B29" s="51" t="s">
        <v>376</v>
      </c>
      <c r="C29" s="49" t="s">
        <v>368</v>
      </c>
      <c r="D29" s="49" t="s">
        <v>369</v>
      </c>
      <c r="E29" s="49"/>
      <c r="F29" s="49"/>
      <c r="G29" s="49"/>
      <c r="H29" s="48" t="s">
        <v>372</v>
      </c>
      <c r="I29" s="51"/>
      <c r="J29" s="51"/>
      <c r="K29" s="51"/>
      <c r="L29" s="49"/>
      <c r="M29" s="49"/>
    </row>
    <row r="30" spans="1:13" x14ac:dyDescent="0.3">
      <c r="A30" s="51">
        <v>28</v>
      </c>
      <c r="B30" s="51" t="s">
        <v>375</v>
      </c>
      <c r="C30" s="49" t="s">
        <v>290</v>
      </c>
      <c r="D30" s="49" t="s">
        <v>270</v>
      </c>
      <c r="E30" s="49">
        <v>2</v>
      </c>
      <c r="F30" s="49"/>
      <c r="G30" s="49"/>
      <c r="H30" s="48" t="s">
        <v>371</v>
      </c>
      <c r="I30" s="51" t="s">
        <v>197</v>
      </c>
      <c r="J30" s="51">
        <v>1</v>
      </c>
      <c r="K30" s="51"/>
      <c r="L30" s="49"/>
      <c r="M30" s="49">
        <v>10</v>
      </c>
    </row>
    <row r="31" spans="1:13" x14ac:dyDescent="0.3">
      <c r="A31" s="51">
        <v>29</v>
      </c>
      <c r="B31" s="51" t="s">
        <v>375</v>
      </c>
      <c r="C31" s="49" t="s">
        <v>382</v>
      </c>
      <c r="D31" s="49" t="s">
        <v>221</v>
      </c>
      <c r="E31" s="49">
        <v>2</v>
      </c>
      <c r="F31" s="49"/>
      <c r="G31" s="49"/>
      <c r="H31" s="48" t="s">
        <v>371</v>
      </c>
      <c r="I31" s="51" t="s">
        <v>223</v>
      </c>
      <c r="J31" s="51">
        <v>1</v>
      </c>
      <c r="K31" s="51"/>
      <c r="L31" s="49"/>
      <c r="M31" s="49">
        <v>10</v>
      </c>
    </row>
    <row r="32" spans="1:13" x14ac:dyDescent="0.3">
      <c r="A32" s="51">
        <v>30</v>
      </c>
      <c r="B32" s="51" t="s">
        <v>375</v>
      </c>
      <c r="C32" s="49" t="s">
        <v>353</v>
      </c>
      <c r="D32" s="49" t="s">
        <v>199</v>
      </c>
      <c r="E32" s="49">
        <v>2</v>
      </c>
      <c r="F32" s="49"/>
      <c r="G32" s="49"/>
      <c r="H32" s="48" t="s">
        <v>371</v>
      </c>
      <c r="I32" s="51" t="s">
        <v>207</v>
      </c>
      <c r="J32" s="51">
        <v>1</v>
      </c>
      <c r="K32" s="51"/>
      <c r="L32" s="49"/>
      <c r="M32" s="49">
        <v>10</v>
      </c>
    </row>
    <row r="33" spans="1:13" x14ac:dyDescent="0.3">
      <c r="A33" s="51">
        <v>31</v>
      </c>
      <c r="B33" s="51" t="s">
        <v>377</v>
      </c>
      <c r="C33" s="49" t="s">
        <v>293</v>
      </c>
      <c r="D33" s="49" t="s">
        <v>237</v>
      </c>
      <c r="E33" s="49">
        <v>1</v>
      </c>
      <c r="F33" s="49" t="s">
        <v>356</v>
      </c>
      <c r="G33" s="49">
        <v>1</v>
      </c>
      <c r="H33" s="48" t="s">
        <v>371</v>
      </c>
      <c r="I33" s="51" t="s">
        <v>362</v>
      </c>
      <c r="J33" s="51">
        <v>1</v>
      </c>
      <c r="K33" s="51" t="s">
        <v>277</v>
      </c>
      <c r="L33" s="49">
        <v>1</v>
      </c>
      <c r="M33" s="49">
        <v>5</v>
      </c>
    </row>
    <row r="34" spans="1:13" x14ac:dyDescent="0.3">
      <c r="A34" s="51">
        <v>32</v>
      </c>
      <c r="B34" s="51" t="s">
        <v>360</v>
      </c>
      <c r="C34" s="49" t="s">
        <v>289</v>
      </c>
      <c r="D34" s="49" t="s">
        <v>360</v>
      </c>
      <c r="E34" s="49">
        <v>2</v>
      </c>
      <c r="F34" s="49" t="s">
        <v>140</v>
      </c>
      <c r="G34" s="58">
        <v>0.01</v>
      </c>
      <c r="H34" s="48" t="s">
        <v>371</v>
      </c>
      <c r="I34" s="51" t="s">
        <v>226</v>
      </c>
      <c r="J34" s="51">
        <v>5</v>
      </c>
      <c r="K34" s="51" t="s">
        <v>254</v>
      </c>
      <c r="L34" s="49">
        <v>3</v>
      </c>
      <c r="M34" s="49">
        <v>20</v>
      </c>
    </row>
    <row r="35" spans="1:13" x14ac:dyDescent="0.3">
      <c r="A35" s="51">
        <v>33</v>
      </c>
      <c r="B35" s="51" t="s">
        <v>360</v>
      </c>
      <c r="C35" s="49" t="s">
        <v>313</v>
      </c>
      <c r="D35" s="49" t="s">
        <v>360</v>
      </c>
      <c r="E35" s="49">
        <v>5</v>
      </c>
      <c r="F35" s="49"/>
      <c r="G35" s="49"/>
      <c r="H35" s="48" t="s">
        <v>371</v>
      </c>
      <c r="I35" s="51" t="s">
        <v>370</v>
      </c>
      <c r="J35" s="51">
        <v>2</v>
      </c>
      <c r="K35" s="51" t="s">
        <v>310</v>
      </c>
      <c r="L35" s="49">
        <v>3</v>
      </c>
      <c r="M35" s="49">
        <v>50</v>
      </c>
    </row>
    <row r="36" spans="1:13" x14ac:dyDescent="0.3">
      <c r="A36" s="51">
        <v>34</v>
      </c>
      <c r="B36" s="51" t="s">
        <v>360</v>
      </c>
      <c r="C36" s="49" t="s">
        <v>288</v>
      </c>
      <c r="D36" s="49" t="s">
        <v>360</v>
      </c>
      <c r="E36" s="49">
        <v>1</v>
      </c>
      <c r="F36" s="49" t="s">
        <v>140</v>
      </c>
      <c r="G36" s="59">
        <v>0.02</v>
      </c>
      <c r="H36" s="48" t="s">
        <v>371</v>
      </c>
      <c r="I36" s="51" t="s">
        <v>226</v>
      </c>
      <c r="J36" s="51">
        <v>3</v>
      </c>
      <c r="K36" s="51" t="s">
        <v>271</v>
      </c>
      <c r="L36" s="49">
        <v>2</v>
      </c>
      <c r="M36" s="49">
        <v>30</v>
      </c>
    </row>
    <row r="37" spans="1:13" x14ac:dyDescent="0.3">
      <c r="A37" s="51">
        <v>35</v>
      </c>
      <c r="B37" s="51" t="s">
        <v>377</v>
      </c>
      <c r="C37" s="49" t="s">
        <v>301</v>
      </c>
      <c r="D37" s="49" t="s">
        <v>354</v>
      </c>
      <c r="E37" s="49">
        <v>10</v>
      </c>
      <c r="F37" s="49" t="s">
        <v>356</v>
      </c>
      <c r="G37" s="49">
        <v>2</v>
      </c>
      <c r="H37" s="48" t="s">
        <v>371</v>
      </c>
      <c r="I37" s="51" t="s">
        <v>219</v>
      </c>
      <c r="J37" s="51">
        <v>3</v>
      </c>
      <c r="K37" s="51" t="s">
        <v>270</v>
      </c>
      <c r="L37" s="49">
        <v>1</v>
      </c>
      <c r="M37" s="49">
        <v>30</v>
      </c>
    </row>
    <row r="38" spans="1:13" x14ac:dyDescent="0.3">
      <c r="A38" s="51">
        <v>36</v>
      </c>
      <c r="B38" s="51" t="s">
        <v>375</v>
      </c>
      <c r="C38" s="49" t="s">
        <v>381</v>
      </c>
      <c r="D38" s="49" t="s">
        <v>203</v>
      </c>
      <c r="E38" s="49">
        <v>2</v>
      </c>
      <c r="F38" s="49"/>
      <c r="G38" s="49"/>
      <c r="H38" s="48" t="s">
        <v>371</v>
      </c>
      <c r="I38" s="51" t="s">
        <v>221</v>
      </c>
      <c r="J38" s="51">
        <v>1</v>
      </c>
      <c r="K38" s="51"/>
      <c r="L38" s="49"/>
      <c r="M38" s="49">
        <v>10</v>
      </c>
    </row>
    <row r="39" spans="1:13" x14ac:dyDescent="0.3">
      <c r="A39" s="51">
        <v>37</v>
      </c>
      <c r="B39" s="51" t="s">
        <v>375</v>
      </c>
      <c r="C39" s="49" t="s">
        <v>392</v>
      </c>
      <c r="D39" s="49" t="s">
        <v>277</v>
      </c>
      <c r="E39" s="49">
        <v>2</v>
      </c>
      <c r="F39" s="49"/>
      <c r="G39" s="49"/>
      <c r="H39" s="48" t="s">
        <v>371</v>
      </c>
      <c r="I39" s="51" t="s">
        <v>226</v>
      </c>
      <c r="J39" s="51">
        <v>1</v>
      </c>
      <c r="K39" s="51"/>
      <c r="L39" s="49"/>
      <c r="M39" s="49">
        <v>10</v>
      </c>
    </row>
  </sheetData>
  <sheetProtection sheet="1" objects="1" scenarios="1"/>
  <autoFilter ref="A2:M39">
    <filterColumn colId="8" showButton="0"/>
    <filterColumn colId="10" showButton="0"/>
    <sortState ref="A3:M39">
      <sortCondition ref="B3:B39"/>
    </sortState>
  </autoFilter>
  <sortState ref="B3:M39">
    <sortCondition ref="C3:C39"/>
  </sortState>
  <mergeCells count="3">
    <mergeCell ref="K2:L2"/>
    <mergeCell ref="I2:J2"/>
    <mergeCell ref="I1:M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D36"/>
  <sheetViews>
    <sheetView topLeftCell="A10" workbookViewId="0">
      <selection activeCell="F14" sqref="F14"/>
    </sheetView>
  </sheetViews>
  <sheetFormatPr baseColWidth="10" defaultRowHeight="16.5" x14ac:dyDescent="0.3"/>
  <cols>
    <col min="1" max="1" width="11" style="30"/>
    <col min="2" max="2" width="15.75" style="30" customWidth="1"/>
    <col min="3" max="3" width="23" style="126" customWidth="1"/>
    <col min="4" max="4" width="25.75" style="126" customWidth="1"/>
  </cols>
  <sheetData>
    <row r="1" spans="1:4" x14ac:dyDescent="0.3">
      <c r="A1" s="247" t="s">
        <v>190</v>
      </c>
      <c r="B1" s="247" t="s">
        <v>195</v>
      </c>
      <c r="C1" s="125" t="s">
        <v>422</v>
      </c>
      <c r="D1" s="125" t="s">
        <v>423</v>
      </c>
    </row>
    <row r="2" spans="1:4" x14ac:dyDescent="0.3">
      <c r="A2" s="248"/>
      <c r="B2" s="248"/>
      <c r="C2" s="125" t="s">
        <v>174</v>
      </c>
      <c r="D2" s="125" t="s">
        <v>174</v>
      </c>
    </row>
    <row r="3" spans="1:4" x14ac:dyDescent="0.3">
      <c r="A3" s="10" t="s">
        <v>324</v>
      </c>
      <c r="B3" s="11" t="s">
        <v>194</v>
      </c>
      <c r="C3" s="16">
        <v>1</v>
      </c>
      <c r="D3" s="16">
        <f>C3*5</f>
        <v>5</v>
      </c>
    </row>
    <row r="4" spans="1:4" x14ac:dyDescent="0.3">
      <c r="A4" s="10" t="s">
        <v>324</v>
      </c>
      <c r="B4" s="11" t="s">
        <v>197</v>
      </c>
      <c r="C4" s="16">
        <v>3</v>
      </c>
      <c r="D4" s="16">
        <f t="shared" ref="D4:D36" si="0">C4*5</f>
        <v>15</v>
      </c>
    </row>
    <row r="5" spans="1:4" x14ac:dyDescent="0.3">
      <c r="A5" s="10" t="s">
        <v>324</v>
      </c>
      <c r="B5" s="11" t="s">
        <v>199</v>
      </c>
      <c r="C5" s="16">
        <v>5</v>
      </c>
      <c r="D5" s="16">
        <f t="shared" si="0"/>
        <v>25</v>
      </c>
    </row>
    <row r="6" spans="1:4" x14ac:dyDescent="0.3">
      <c r="A6" s="10" t="s">
        <v>324</v>
      </c>
      <c r="B6" s="11" t="s">
        <v>201</v>
      </c>
      <c r="C6" s="16">
        <v>7</v>
      </c>
      <c r="D6" s="16">
        <f t="shared" si="0"/>
        <v>35</v>
      </c>
    </row>
    <row r="7" spans="1:4" x14ac:dyDescent="0.3">
      <c r="A7" s="10" t="s">
        <v>324</v>
      </c>
      <c r="B7" s="11" t="s">
        <v>203</v>
      </c>
      <c r="C7" s="16">
        <v>10</v>
      </c>
      <c r="D7" s="16">
        <f t="shared" si="0"/>
        <v>50</v>
      </c>
    </row>
    <row r="8" spans="1:4" x14ac:dyDescent="0.3">
      <c r="A8" s="10" t="s">
        <v>324</v>
      </c>
      <c r="B8" s="11" t="s">
        <v>367</v>
      </c>
      <c r="C8" s="16">
        <v>100</v>
      </c>
      <c r="D8" s="16">
        <f t="shared" si="0"/>
        <v>500</v>
      </c>
    </row>
    <row r="9" spans="1:4" x14ac:dyDescent="0.3">
      <c r="A9" s="10" t="s">
        <v>324</v>
      </c>
      <c r="B9" s="11" t="s">
        <v>207</v>
      </c>
      <c r="C9" s="16">
        <v>1</v>
      </c>
      <c r="D9" s="16">
        <f t="shared" si="0"/>
        <v>5</v>
      </c>
    </row>
    <row r="10" spans="1:4" x14ac:dyDescent="0.3">
      <c r="A10" s="10" t="s">
        <v>324</v>
      </c>
      <c r="B10" s="11" t="s">
        <v>270</v>
      </c>
      <c r="C10" s="16">
        <v>1</v>
      </c>
      <c r="D10" s="16">
        <f t="shared" si="0"/>
        <v>5</v>
      </c>
    </row>
    <row r="11" spans="1:4" x14ac:dyDescent="0.3">
      <c r="A11" s="10" t="s">
        <v>324</v>
      </c>
      <c r="B11" s="11" t="s">
        <v>210</v>
      </c>
      <c r="C11" s="16">
        <v>5</v>
      </c>
      <c r="D11" s="16">
        <f t="shared" si="0"/>
        <v>25</v>
      </c>
    </row>
    <row r="12" spans="1:4" x14ac:dyDescent="0.3">
      <c r="A12" s="10" t="s">
        <v>324</v>
      </c>
      <c r="B12" s="11" t="s">
        <v>212</v>
      </c>
      <c r="C12" s="16">
        <v>10</v>
      </c>
      <c r="D12" s="16">
        <f t="shared" si="0"/>
        <v>50</v>
      </c>
    </row>
    <row r="13" spans="1:4" x14ac:dyDescent="0.3">
      <c r="A13" s="10" t="s">
        <v>324</v>
      </c>
      <c r="B13" s="11" t="s">
        <v>255</v>
      </c>
      <c r="C13" s="16">
        <v>3</v>
      </c>
      <c r="D13" s="16">
        <f t="shared" si="0"/>
        <v>15</v>
      </c>
    </row>
    <row r="14" spans="1:4" x14ac:dyDescent="0.3">
      <c r="A14" s="10" t="s">
        <v>324</v>
      </c>
      <c r="B14" s="11" t="s">
        <v>219</v>
      </c>
      <c r="C14" s="16">
        <v>2</v>
      </c>
      <c r="D14" s="16">
        <f t="shared" si="0"/>
        <v>10</v>
      </c>
    </row>
    <row r="15" spans="1:4" x14ac:dyDescent="0.3">
      <c r="A15" s="10" t="s">
        <v>324</v>
      </c>
      <c r="B15" s="11" t="s">
        <v>221</v>
      </c>
      <c r="C15" s="16">
        <v>2</v>
      </c>
      <c r="D15" s="16">
        <f t="shared" si="0"/>
        <v>10</v>
      </c>
    </row>
    <row r="16" spans="1:4" x14ac:dyDescent="0.3">
      <c r="A16" s="10" t="s">
        <v>324</v>
      </c>
      <c r="B16" s="11" t="s">
        <v>223</v>
      </c>
      <c r="C16" s="16">
        <v>2</v>
      </c>
      <c r="D16" s="16">
        <f t="shared" si="0"/>
        <v>10</v>
      </c>
    </row>
    <row r="17" spans="1:4" x14ac:dyDescent="0.3">
      <c r="A17" s="10" t="s">
        <v>324</v>
      </c>
      <c r="B17" s="11" t="s">
        <v>321</v>
      </c>
      <c r="C17" s="16">
        <v>3</v>
      </c>
      <c r="D17" s="16">
        <f t="shared" si="0"/>
        <v>15</v>
      </c>
    </row>
    <row r="18" spans="1:4" x14ac:dyDescent="0.3">
      <c r="A18" s="10" t="s">
        <v>324</v>
      </c>
      <c r="B18" s="11" t="s">
        <v>214</v>
      </c>
      <c r="C18" s="16">
        <v>10</v>
      </c>
      <c r="D18" s="16">
        <f t="shared" si="0"/>
        <v>50</v>
      </c>
    </row>
    <row r="19" spans="1:4" x14ac:dyDescent="0.3">
      <c r="A19" s="10" t="s">
        <v>324</v>
      </c>
      <c r="B19" s="11" t="s">
        <v>271</v>
      </c>
      <c r="C19" s="16">
        <v>5</v>
      </c>
      <c r="D19" s="16">
        <f t="shared" si="0"/>
        <v>25</v>
      </c>
    </row>
    <row r="20" spans="1:4" x14ac:dyDescent="0.3">
      <c r="A20" s="10" t="s">
        <v>324</v>
      </c>
      <c r="B20" s="11" t="s">
        <v>254</v>
      </c>
      <c r="C20" s="16">
        <v>5</v>
      </c>
      <c r="D20" s="16">
        <f t="shared" si="0"/>
        <v>25</v>
      </c>
    </row>
    <row r="21" spans="1:4" x14ac:dyDescent="0.3">
      <c r="A21" s="10" t="s">
        <v>324</v>
      </c>
      <c r="B21" s="11" t="s">
        <v>233</v>
      </c>
      <c r="C21" s="16">
        <v>1</v>
      </c>
      <c r="D21" s="16">
        <f t="shared" si="0"/>
        <v>5</v>
      </c>
    </row>
    <row r="22" spans="1:4" x14ac:dyDescent="0.3">
      <c r="A22" s="10" t="s">
        <v>324</v>
      </c>
      <c r="B22" s="11" t="s">
        <v>230</v>
      </c>
      <c r="C22" s="16">
        <v>5</v>
      </c>
      <c r="D22" s="16">
        <f t="shared" si="0"/>
        <v>25</v>
      </c>
    </row>
    <row r="23" spans="1:4" x14ac:dyDescent="0.3">
      <c r="A23" s="10" t="s">
        <v>274</v>
      </c>
      <c r="B23" s="11" t="s">
        <v>305</v>
      </c>
      <c r="C23" s="16">
        <v>200</v>
      </c>
      <c r="D23" s="16">
        <f t="shared" si="0"/>
        <v>1000</v>
      </c>
    </row>
    <row r="24" spans="1:4" x14ac:dyDescent="0.3">
      <c r="A24" s="10" t="s">
        <v>274</v>
      </c>
      <c r="B24" s="11" t="s">
        <v>286</v>
      </c>
      <c r="C24" s="16">
        <v>4</v>
      </c>
      <c r="D24" s="16">
        <f t="shared" si="0"/>
        <v>20</v>
      </c>
    </row>
    <row r="25" spans="1:4" x14ac:dyDescent="0.3">
      <c r="A25" s="10" t="s">
        <v>274</v>
      </c>
      <c r="B25" s="11" t="s">
        <v>297</v>
      </c>
      <c r="C25" s="16">
        <v>40</v>
      </c>
      <c r="D25" s="16">
        <f t="shared" si="0"/>
        <v>200</v>
      </c>
    </row>
    <row r="26" spans="1:4" x14ac:dyDescent="0.3">
      <c r="A26" s="10" t="s">
        <v>274</v>
      </c>
      <c r="B26" s="11" t="s">
        <v>226</v>
      </c>
      <c r="C26" s="16">
        <v>5</v>
      </c>
      <c r="D26" s="16">
        <f t="shared" si="0"/>
        <v>25</v>
      </c>
    </row>
    <row r="27" spans="1:4" x14ac:dyDescent="0.3">
      <c r="A27" s="10" t="s">
        <v>274</v>
      </c>
      <c r="B27" s="11" t="s">
        <v>300</v>
      </c>
      <c r="C27" s="16">
        <v>200</v>
      </c>
      <c r="D27" s="16">
        <f t="shared" si="0"/>
        <v>1000</v>
      </c>
    </row>
    <row r="28" spans="1:4" x14ac:dyDescent="0.3">
      <c r="A28" s="10" t="s">
        <v>274</v>
      </c>
      <c r="B28" s="11" t="s">
        <v>312</v>
      </c>
      <c r="C28" s="16">
        <v>10</v>
      </c>
      <c r="D28" s="16">
        <f t="shared" si="0"/>
        <v>50</v>
      </c>
    </row>
    <row r="29" spans="1:4" x14ac:dyDescent="0.3">
      <c r="A29" s="10" t="s">
        <v>274</v>
      </c>
      <c r="B29" s="11" t="s">
        <v>315</v>
      </c>
      <c r="C29" s="16">
        <v>100</v>
      </c>
      <c r="D29" s="16">
        <f t="shared" si="0"/>
        <v>500</v>
      </c>
    </row>
    <row r="30" spans="1:4" x14ac:dyDescent="0.3">
      <c r="A30" s="10" t="s">
        <v>274</v>
      </c>
      <c r="B30" s="11" t="s">
        <v>281</v>
      </c>
      <c r="C30" s="16">
        <v>3</v>
      </c>
      <c r="D30" s="16">
        <f t="shared" si="0"/>
        <v>15</v>
      </c>
    </row>
    <row r="31" spans="1:4" x14ac:dyDescent="0.3">
      <c r="A31" s="10" t="s">
        <v>274</v>
      </c>
      <c r="B31" s="11" t="s">
        <v>279</v>
      </c>
      <c r="C31" s="16">
        <v>40</v>
      </c>
      <c r="D31" s="16">
        <f t="shared" si="0"/>
        <v>200</v>
      </c>
    </row>
    <row r="32" spans="1:4" x14ac:dyDescent="0.3">
      <c r="A32" s="10" t="s">
        <v>274</v>
      </c>
      <c r="B32" s="11" t="s">
        <v>277</v>
      </c>
      <c r="C32" s="16">
        <v>5</v>
      </c>
      <c r="D32" s="16">
        <f t="shared" si="0"/>
        <v>25</v>
      </c>
    </row>
    <row r="33" spans="1:4" x14ac:dyDescent="0.3">
      <c r="A33" s="10" t="s">
        <v>274</v>
      </c>
      <c r="B33" s="11" t="s">
        <v>228</v>
      </c>
      <c r="C33" s="16">
        <v>150</v>
      </c>
      <c r="D33" s="16">
        <f t="shared" si="0"/>
        <v>750</v>
      </c>
    </row>
    <row r="34" spans="1:4" x14ac:dyDescent="0.3">
      <c r="A34" s="10" t="s">
        <v>274</v>
      </c>
      <c r="B34" s="11" t="s">
        <v>298</v>
      </c>
      <c r="C34" s="16">
        <v>15</v>
      </c>
      <c r="D34" s="16">
        <f t="shared" si="0"/>
        <v>75</v>
      </c>
    </row>
    <row r="35" spans="1:4" x14ac:dyDescent="0.3">
      <c r="A35" s="10" t="s">
        <v>274</v>
      </c>
      <c r="B35" s="11" t="s">
        <v>310</v>
      </c>
      <c r="C35" s="16">
        <v>2</v>
      </c>
      <c r="D35" s="16">
        <f t="shared" si="0"/>
        <v>10</v>
      </c>
    </row>
    <row r="36" spans="1:4" x14ac:dyDescent="0.3">
      <c r="A36" s="10" t="s">
        <v>274</v>
      </c>
      <c r="B36" s="11" t="s">
        <v>363</v>
      </c>
      <c r="C36" s="16">
        <v>2</v>
      </c>
      <c r="D36" s="16">
        <f t="shared" si="0"/>
        <v>10</v>
      </c>
    </row>
  </sheetData>
  <sheetProtection sheet="1" objects="1" scenarios="1"/>
  <mergeCells count="2">
    <mergeCell ref="A1:A2"/>
    <mergeCell ref="B1:B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H22" sqref="H22"/>
    </sheetView>
  </sheetViews>
  <sheetFormatPr baseColWidth="10" defaultRowHeight="16.5" x14ac:dyDescent="0.3"/>
  <cols>
    <col min="1" max="1" width="20.25" customWidth="1"/>
    <col min="2" max="2" width="16.25" customWidth="1"/>
  </cols>
  <sheetData>
    <row r="1" spans="1:2" x14ac:dyDescent="0.3">
      <c r="A1" t="s">
        <v>346</v>
      </c>
    </row>
    <row r="2" spans="1:2" x14ac:dyDescent="0.3">
      <c r="A2" s="56" t="s">
        <v>347</v>
      </c>
      <c r="B2" s="56" t="s">
        <v>348</v>
      </c>
    </row>
    <row r="3" spans="1:2" x14ac:dyDescent="0.3">
      <c r="A3" s="10" t="s">
        <v>194</v>
      </c>
      <c r="B3" s="10" t="s">
        <v>195</v>
      </c>
    </row>
    <row r="4" spans="1:2" x14ac:dyDescent="0.3">
      <c r="A4" s="10" t="s">
        <v>197</v>
      </c>
      <c r="B4" s="10" t="s">
        <v>195</v>
      </c>
    </row>
    <row r="5" spans="1:2" x14ac:dyDescent="0.3">
      <c r="A5" s="10" t="s">
        <v>199</v>
      </c>
      <c r="B5" s="10" t="s">
        <v>195</v>
      </c>
    </row>
    <row r="6" spans="1:2" x14ac:dyDescent="0.3">
      <c r="A6" s="10" t="s">
        <v>201</v>
      </c>
      <c r="B6" s="10" t="s">
        <v>195</v>
      </c>
    </row>
    <row r="7" spans="1:2" x14ac:dyDescent="0.3">
      <c r="A7" s="10" t="s">
        <v>203</v>
      </c>
      <c r="B7" s="10" t="s">
        <v>195</v>
      </c>
    </row>
    <row r="8" spans="1:2" x14ac:dyDescent="0.3">
      <c r="A8" s="10" t="s">
        <v>205</v>
      </c>
      <c r="B8" s="10" t="s">
        <v>195</v>
      </c>
    </row>
    <row r="9" spans="1:2" x14ac:dyDescent="0.3">
      <c r="A9" s="10" t="s">
        <v>207</v>
      </c>
      <c r="B9" s="10" t="s">
        <v>195</v>
      </c>
    </row>
    <row r="10" spans="1:2" x14ac:dyDescent="0.3">
      <c r="A10" s="10" t="s">
        <v>270</v>
      </c>
      <c r="B10" s="10" t="s">
        <v>195</v>
      </c>
    </row>
    <row r="11" spans="1:2" x14ac:dyDescent="0.3">
      <c r="A11" s="10" t="s">
        <v>210</v>
      </c>
      <c r="B11" s="10" t="s">
        <v>195</v>
      </c>
    </row>
    <row r="12" spans="1:2" x14ac:dyDescent="0.3">
      <c r="A12" s="10" t="s">
        <v>212</v>
      </c>
      <c r="B12" s="10" t="s">
        <v>195</v>
      </c>
    </row>
    <row r="13" spans="1:2" x14ac:dyDescent="0.3">
      <c r="A13" s="10" t="s">
        <v>255</v>
      </c>
      <c r="B13" s="10" t="s">
        <v>195</v>
      </c>
    </row>
    <row r="14" spans="1:2" x14ac:dyDescent="0.3">
      <c r="A14" s="10" t="s">
        <v>216</v>
      </c>
      <c r="B14" s="10" t="s">
        <v>195</v>
      </c>
    </row>
    <row r="15" spans="1:2" x14ac:dyDescent="0.3">
      <c r="A15" s="10" t="s">
        <v>219</v>
      </c>
      <c r="B15" s="10" t="s">
        <v>195</v>
      </c>
    </row>
    <row r="16" spans="1:2" x14ac:dyDescent="0.3">
      <c r="A16" s="10" t="s">
        <v>221</v>
      </c>
      <c r="B16" s="10" t="s">
        <v>195</v>
      </c>
    </row>
    <row r="17" spans="1:2" x14ac:dyDescent="0.3">
      <c r="A17" s="10" t="s">
        <v>223</v>
      </c>
      <c r="B17" s="10" t="s">
        <v>224</v>
      </c>
    </row>
    <row r="18" spans="1:2" x14ac:dyDescent="0.3">
      <c r="A18" s="10" t="s">
        <v>321</v>
      </c>
      <c r="B18" s="10" t="s">
        <v>195</v>
      </c>
    </row>
    <row r="19" spans="1:2" x14ac:dyDescent="0.3">
      <c r="A19" s="10" t="s">
        <v>214</v>
      </c>
      <c r="B19" s="10" t="s">
        <v>195</v>
      </c>
    </row>
    <row r="20" spans="1:2" x14ac:dyDescent="0.3">
      <c r="A20" s="10" t="s">
        <v>271</v>
      </c>
      <c r="B20" s="10" t="s">
        <v>224</v>
      </c>
    </row>
    <row r="21" spans="1:2" x14ac:dyDescent="0.3">
      <c r="A21" s="10" t="s">
        <v>254</v>
      </c>
      <c r="B21" s="10" t="s">
        <v>224</v>
      </c>
    </row>
    <row r="22" spans="1:2" x14ac:dyDescent="0.3">
      <c r="A22" s="10" t="s">
        <v>233</v>
      </c>
      <c r="B22" s="10" t="s">
        <v>224</v>
      </c>
    </row>
    <row r="23" spans="1:2" x14ac:dyDescent="0.3">
      <c r="A23" s="10" t="s">
        <v>230</v>
      </c>
      <c r="B23" s="10" t="s">
        <v>195</v>
      </c>
    </row>
    <row r="24" spans="1:2" x14ac:dyDescent="0.3">
      <c r="A24" s="10" t="s">
        <v>237</v>
      </c>
      <c r="B24" s="10" t="s">
        <v>195</v>
      </c>
    </row>
    <row r="25" spans="1:2" x14ac:dyDescent="0.3">
      <c r="A25" s="10" t="s">
        <v>240</v>
      </c>
      <c r="B25" s="10" t="s">
        <v>195</v>
      </c>
    </row>
    <row r="26" spans="1:2" x14ac:dyDescent="0.3">
      <c r="A26" s="48" t="s">
        <v>305</v>
      </c>
      <c r="B26" s="48" t="s">
        <v>274</v>
      </c>
    </row>
    <row r="27" spans="1:2" x14ac:dyDescent="0.3">
      <c r="A27" s="48" t="s">
        <v>286</v>
      </c>
      <c r="B27" s="48" t="s">
        <v>224</v>
      </c>
    </row>
    <row r="28" spans="1:2" x14ac:dyDescent="0.3">
      <c r="A28" s="48" t="s">
        <v>297</v>
      </c>
      <c r="B28" s="48" t="s">
        <v>274</v>
      </c>
    </row>
    <row r="29" spans="1:2" x14ac:dyDescent="0.3">
      <c r="A29" s="48" t="s">
        <v>226</v>
      </c>
      <c r="B29" s="48" t="s">
        <v>224</v>
      </c>
    </row>
    <row r="30" spans="1:2" x14ac:dyDescent="0.3">
      <c r="A30" s="48" t="s">
        <v>300</v>
      </c>
      <c r="B30" s="48" t="s">
        <v>274</v>
      </c>
    </row>
    <row r="31" spans="1:2" x14ac:dyDescent="0.3">
      <c r="A31" s="48" t="s">
        <v>312</v>
      </c>
      <c r="B31" s="48" t="s">
        <v>274</v>
      </c>
    </row>
    <row r="32" spans="1:2" x14ac:dyDescent="0.3">
      <c r="A32" s="48" t="s">
        <v>315</v>
      </c>
      <c r="B32" s="48" t="s">
        <v>274</v>
      </c>
    </row>
    <row r="33" spans="1:2" x14ac:dyDescent="0.3">
      <c r="A33" s="48" t="s">
        <v>281</v>
      </c>
      <c r="B33" s="48" t="s">
        <v>274</v>
      </c>
    </row>
    <row r="34" spans="1:2" x14ac:dyDescent="0.3">
      <c r="A34" s="48" t="s">
        <v>279</v>
      </c>
      <c r="B34" s="48" t="s">
        <v>274</v>
      </c>
    </row>
    <row r="35" spans="1:2" x14ac:dyDescent="0.3">
      <c r="A35" s="48" t="s">
        <v>277</v>
      </c>
      <c r="B35" s="48" t="s">
        <v>274</v>
      </c>
    </row>
    <row r="36" spans="1:2" x14ac:dyDescent="0.3">
      <c r="A36" s="48" t="s">
        <v>228</v>
      </c>
      <c r="B36" s="48" t="s">
        <v>274</v>
      </c>
    </row>
    <row r="37" spans="1:2" x14ac:dyDescent="0.3">
      <c r="A37" s="48" t="s">
        <v>298</v>
      </c>
      <c r="B37" s="48" t="s">
        <v>274</v>
      </c>
    </row>
    <row r="38" spans="1:2" x14ac:dyDescent="0.3">
      <c r="A38" s="48" t="s">
        <v>310</v>
      </c>
      <c r="B38" s="48" t="s">
        <v>274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Lehensbogen</vt:lpstr>
      <vt:lpstr>Baukostenübersicht</vt:lpstr>
      <vt:lpstr>Parameter</vt:lpstr>
      <vt:lpstr>Parameter II</vt:lpstr>
      <vt:lpstr>Produktion</vt:lpstr>
      <vt:lpstr>Handelwaren</vt:lpstr>
      <vt:lpstr>Erweiterungen</vt:lpstr>
      <vt:lpstr>Preisliste Throal</vt:lpstr>
      <vt:lpstr>Lager</vt:lpstr>
      <vt:lpstr>Lehensbogen!Druckbereich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Keil</dc:creator>
  <cp:lastModifiedBy>Tobias Keil</cp:lastModifiedBy>
  <cp:lastPrinted>2018-03-12T20:20:42Z</cp:lastPrinted>
  <dcterms:created xsi:type="dcterms:W3CDTF">2018-03-10T07:29:27Z</dcterms:created>
  <dcterms:modified xsi:type="dcterms:W3CDTF">2018-03-23T21:30:18Z</dcterms:modified>
</cp:coreProperties>
</file>