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llenspiel\Earthdawn\"/>
    </mc:Choice>
  </mc:AlternateContent>
  <bookViews>
    <workbookView xWindow="0" yWindow="0" windowWidth="28800" windowHeight="12090" activeTab="1"/>
  </bookViews>
  <sheets>
    <sheet name="blanko" sheetId="12" r:id="rId1"/>
    <sheet name="Talente" sheetId="2" r:id="rId2"/>
    <sheet name="Grimoire" sheetId="3" r:id="rId3"/>
    <sheet name="Basistabellen" sheetId="4" r:id="rId4"/>
    <sheet name="Hilfstabellen" sheetId="5" r:id="rId5"/>
  </sheets>
  <definedNames>
    <definedName name="_xlnm._FilterDatabase" localSheetId="3" hidden="1">Basistabellen!$B$85:$I$206</definedName>
    <definedName name="_xlnm._FilterDatabase" localSheetId="2" hidden="1">Grimoire!$A$4:$J$159</definedName>
    <definedName name="_xlnm._FilterDatabase" localSheetId="1" hidden="1">Talente!$A$2:$F$155</definedName>
    <definedName name="_xlnm.Print_Area" localSheetId="0">blanko!$A$1:$AF$176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2" l="1"/>
  <c r="S18" i="12" s="1"/>
  <c r="F18" i="12" l="1"/>
  <c r="F17" i="12"/>
  <c r="F16" i="12"/>
  <c r="J102" i="3" l="1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AP26" i="12"/>
  <c r="AQ26" i="12" s="1"/>
  <c r="AQ25" i="12"/>
  <c r="AP25" i="12"/>
  <c r="AP24" i="12"/>
  <c r="AQ24" i="12" s="1"/>
  <c r="AQ23" i="12"/>
  <c r="AP23" i="12"/>
  <c r="AP22" i="12"/>
  <c r="AQ22" i="12" s="1"/>
  <c r="AQ21" i="12"/>
  <c r="AP21" i="12"/>
  <c r="AQ19" i="12"/>
  <c r="AQ27" i="12" l="1"/>
  <c r="A63" i="12"/>
  <c r="A62" i="12"/>
  <c r="A61" i="12"/>
  <c r="A60" i="12"/>
  <c r="A59" i="12"/>
  <c r="A58" i="12"/>
  <c r="A57" i="12"/>
  <c r="A56" i="12"/>
  <c r="A55" i="12"/>
  <c r="A54" i="12"/>
  <c r="AF174" i="12" l="1"/>
  <c r="W174" i="12"/>
  <c r="U174" i="12"/>
  <c r="S174" i="12"/>
  <c r="Q174" i="12"/>
  <c r="O174" i="12"/>
  <c r="M174" i="12"/>
  <c r="K174" i="12"/>
  <c r="AF173" i="12"/>
  <c r="W173" i="12"/>
  <c r="U173" i="12"/>
  <c r="S173" i="12"/>
  <c r="Q173" i="12"/>
  <c r="O173" i="12"/>
  <c r="M173" i="12"/>
  <c r="K173" i="12"/>
  <c r="AF172" i="12"/>
  <c r="W172" i="12"/>
  <c r="U172" i="12"/>
  <c r="S172" i="12"/>
  <c r="Q172" i="12"/>
  <c r="O172" i="12"/>
  <c r="M172" i="12"/>
  <c r="K172" i="12"/>
  <c r="AF171" i="12"/>
  <c r="W171" i="12"/>
  <c r="U171" i="12"/>
  <c r="S171" i="12"/>
  <c r="Q171" i="12"/>
  <c r="O171" i="12"/>
  <c r="M171" i="12"/>
  <c r="K171" i="12"/>
  <c r="AF170" i="12"/>
  <c r="W170" i="12"/>
  <c r="U170" i="12"/>
  <c r="S170" i="12"/>
  <c r="Q170" i="12"/>
  <c r="O170" i="12"/>
  <c r="M170" i="12"/>
  <c r="K170" i="12"/>
  <c r="AF169" i="12"/>
  <c r="W169" i="12"/>
  <c r="U169" i="12"/>
  <c r="S169" i="12"/>
  <c r="Q169" i="12"/>
  <c r="O169" i="12"/>
  <c r="M169" i="12"/>
  <c r="K169" i="12"/>
  <c r="AF168" i="12"/>
  <c r="W168" i="12"/>
  <c r="U168" i="12"/>
  <c r="S168" i="12"/>
  <c r="Q168" i="12"/>
  <c r="O168" i="12"/>
  <c r="M168" i="12"/>
  <c r="K168" i="12"/>
  <c r="AF167" i="12"/>
  <c r="W167" i="12"/>
  <c r="U167" i="12"/>
  <c r="S167" i="12"/>
  <c r="Q167" i="12"/>
  <c r="O167" i="12"/>
  <c r="M167" i="12"/>
  <c r="K167" i="12"/>
  <c r="AF166" i="12"/>
  <c r="W166" i="12"/>
  <c r="U166" i="12"/>
  <c r="S166" i="12"/>
  <c r="Q166" i="12"/>
  <c r="O166" i="12"/>
  <c r="M166" i="12"/>
  <c r="K166" i="12"/>
  <c r="AF165" i="12"/>
  <c r="W165" i="12"/>
  <c r="U165" i="12"/>
  <c r="S165" i="12"/>
  <c r="Q165" i="12"/>
  <c r="O165" i="12"/>
  <c r="M165" i="12"/>
  <c r="K165" i="12"/>
  <c r="AF164" i="12"/>
  <c r="W164" i="12"/>
  <c r="U164" i="12"/>
  <c r="S164" i="12"/>
  <c r="Q164" i="12"/>
  <c r="O164" i="12"/>
  <c r="M164" i="12"/>
  <c r="K164" i="12"/>
  <c r="AF163" i="12"/>
  <c r="W163" i="12"/>
  <c r="U163" i="12"/>
  <c r="S163" i="12"/>
  <c r="Q163" i="12"/>
  <c r="O163" i="12"/>
  <c r="M163" i="12"/>
  <c r="K163" i="12"/>
  <c r="AF162" i="12"/>
  <c r="W162" i="12"/>
  <c r="U162" i="12"/>
  <c r="S162" i="12"/>
  <c r="Q162" i="12"/>
  <c r="O162" i="12"/>
  <c r="M162" i="12"/>
  <c r="K162" i="12"/>
  <c r="AF161" i="12"/>
  <c r="W161" i="12"/>
  <c r="U161" i="12"/>
  <c r="S161" i="12"/>
  <c r="Q161" i="12"/>
  <c r="O161" i="12"/>
  <c r="M161" i="12"/>
  <c r="K161" i="12"/>
  <c r="AF160" i="12"/>
  <c r="W160" i="12"/>
  <c r="U160" i="12"/>
  <c r="S160" i="12"/>
  <c r="Q160" i="12"/>
  <c r="O160" i="12"/>
  <c r="M160" i="12"/>
  <c r="K160" i="12"/>
  <c r="AF159" i="12"/>
  <c r="W159" i="12"/>
  <c r="U159" i="12"/>
  <c r="S159" i="12"/>
  <c r="Q159" i="12"/>
  <c r="O159" i="12"/>
  <c r="M159" i="12"/>
  <c r="K159" i="12"/>
  <c r="AF158" i="12"/>
  <c r="W158" i="12"/>
  <c r="U158" i="12"/>
  <c r="S158" i="12"/>
  <c r="Q158" i="12"/>
  <c r="O158" i="12"/>
  <c r="M158" i="12"/>
  <c r="K158" i="12"/>
  <c r="AF157" i="12"/>
  <c r="W157" i="12"/>
  <c r="U157" i="12"/>
  <c r="S157" i="12"/>
  <c r="Q157" i="12"/>
  <c r="O157" i="12"/>
  <c r="M157" i="12"/>
  <c r="K157" i="12"/>
  <c r="AF156" i="12"/>
  <c r="W156" i="12"/>
  <c r="U156" i="12"/>
  <c r="S156" i="12"/>
  <c r="Q156" i="12"/>
  <c r="O156" i="12"/>
  <c r="M156" i="12"/>
  <c r="K156" i="12"/>
  <c r="AF155" i="12"/>
  <c r="W155" i="12"/>
  <c r="U155" i="12"/>
  <c r="S155" i="12"/>
  <c r="Q155" i="12"/>
  <c r="O155" i="12"/>
  <c r="M155" i="12"/>
  <c r="K155" i="12"/>
  <c r="AF154" i="12"/>
  <c r="W154" i="12"/>
  <c r="U154" i="12"/>
  <c r="S154" i="12"/>
  <c r="Q154" i="12"/>
  <c r="O154" i="12"/>
  <c r="M154" i="12"/>
  <c r="K154" i="12"/>
  <c r="AF153" i="12"/>
  <c r="W153" i="12"/>
  <c r="U153" i="12"/>
  <c r="S153" i="12"/>
  <c r="Q153" i="12"/>
  <c r="O153" i="12"/>
  <c r="M153" i="12"/>
  <c r="K153" i="12"/>
  <c r="AF152" i="12"/>
  <c r="W152" i="12"/>
  <c r="U152" i="12"/>
  <c r="S152" i="12"/>
  <c r="Q152" i="12"/>
  <c r="O152" i="12"/>
  <c r="M152" i="12"/>
  <c r="K152" i="12"/>
  <c r="AF151" i="12"/>
  <c r="W151" i="12"/>
  <c r="U151" i="12"/>
  <c r="S151" i="12"/>
  <c r="Q151" i="12"/>
  <c r="O151" i="12"/>
  <c r="M151" i="12"/>
  <c r="K151" i="12"/>
  <c r="AF150" i="12"/>
  <c r="W150" i="12"/>
  <c r="U150" i="12"/>
  <c r="S150" i="12"/>
  <c r="Q150" i="12"/>
  <c r="O150" i="12"/>
  <c r="M150" i="12"/>
  <c r="K150" i="12"/>
  <c r="AF149" i="12"/>
  <c r="W149" i="12"/>
  <c r="U149" i="12"/>
  <c r="S149" i="12"/>
  <c r="Q149" i="12"/>
  <c r="O149" i="12"/>
  <c r="M149" i="12"/>
  <c r="K149" i="12"/>
  <c r="AF148" i="12"/>
  <c r="W148" i="12"/>
  <c r="U148" i="12"/>
  <c r="S148" i="12"/>
  <c r="Q148" i="12"/>
  <c r="O148" i="12"/>
  <c r="M148" i="12"/>
  <c r="K148" i="12"/>
  <c r="AF147" i="12"/>
  <c r="W147" i="12"/>
  <c r="U147" i="12"/>
  <c r="S147" i="12"/>
  <c r="Q147" i="12"/>
  <c r="O147" i="12"/>
  <c r="M147" i="12"/>
  <c r="K147" i="12"/>
  <c r="AF146" i="12"/>
  <c r="W146" i="12"/>
  <c r="U146" i="12"/>
  <c r="S146" i="12"/>
  <c r="Q146" i="12"/>
  <c r="O146" i="12"/>
  <c r="M146" i="12"/>
  <c r="K146" i="12"/>
  <c r="AF145" i="12"/>
  <c r="W145" i="12"/>
  <c r="U145" i="12"/>
  <c r="S145" i="12"/>
  <c r="Q145" i="12"/>
  <c r="O145" i="12"/>
  <c r="M145" i="12"/>
  <c r="K145" i="12"/>
  <c r="AF144" i="12"/>
  <c r="W144" i="12"/>
  <c r="U144" i="12"/>
  <c r="S144" i="12"/>
  <c r="Q144" i="12"/>
  <c r="O144" i="12"/>
  <c r="M144" i="12"/>
  <c r="K144" i="12"/>
  <c r="AF143" i="12"/>
  <c r="W143" i="12"/>
  <c r="U143" i="12"/>
  <c r="S143" i="12"/>
  <c r="Q143" i="12"/>
  <c r="O143" i="12"/>
  <c r="M143" i="12"/>
  <c r="K143" i="12"/>
  <c r="AF142" i="12"/>
  <c r="W142" i="12"/>
  <c r="U142" i="12"/>
  <c r="S142" i="12"/>
  <c r="Q142" i="12"/>
  <c r="O142" i="12"/>
  <c r="M142" i="12"/>
  <c r="K142" i="12"/>
  <c r="AF141" i="12"/>
  <c r="W141" i="12"/>
  <c r="U141" i="12"/>
  <c r="S141" i="12"/>
  <c r="Q141" i="12"/>
  <c r="O141" i="12"/>
  <c r="M141" i="12"/>
  <c r="K141" i="12"/>
  <c r="AF140" i="12"/>
  <c r="W140" i="12"/>
  <c r="U140" i="12"/>
  <c r="S140" i="12"/>
  <c r="Q140" i="12"/>
  <c r="O140" i="12"/>
  <c r="M140" i="12"/>
  <c r="K140" i="12"/>
  <c r="AF139" i="12"/>
  <c r="W139" i="12"/>
  <c r="U139" i="12"/>
  <c r="S139" i="12"/>
  <c r="Q139" i="12"/>
  <c r="O139" i="12"/>
  <c r="M139" i="12"/>
  <c r="K139" i="12"/>
  <c r="AF138" i="12"/>
  <c r="W138" i="12"/>
  <c r="U138" i="12"/>
  <c r="S138" i="12"/>
  <c r="Q138" i="12"/>
  <c r="O138" i="12"/>
  <c r="M138" i="12"/>
  <c r="K138" i="12"/>
  <c r="AF137" i="12"/>
  <c r="W137" i="12"/>
  <c r="U137" i="12"/>
  <c r="S137" i="12"/>
  <c r="Q137" i="12"/>
  <c r="O137" i="12"/>
  <c r="M137" i="12"/>
  <c r="K137" i="12"/>
  <c r="AF136" i="12"/>
  <c r="W136" i="12"/>
  <c r="U136" i="12"/>
  <c r="S136" i="12"/>
  <c r="Q136" i="12"/>
  <c r="O136" i="12"/>
  <c r="M136" i="12"/>
  <c r="K136" i="12"/>
  <c r="AF135" i="12"/>
  <c r="W135" i="12"/>
  <c r="U135" i="12"/>
  <c r="S135" i="12"/>
  <c r="Q135" i="12"/>
  <c r="O135" i="12"/>
  <c r="M135" i="12"/>
  <c r="K135" i="12"/>
  <c r="AF134" i="12"/>
  <c r="W134" i="12"/>
  <c r="U134" i="12"/>
  <c r="S134" i="12"/>
  <c r="Q134" i="12"/>
  <c r="O134" i="12"/>
  <c r="M134" i="12"/>
  <c r="K134" i="12"/>
  <c r="AF133" i="12"/>
  <c r="W133" i="12"/>
  <c r="U133" i="12"/>
  <c r="S133" i="12"/>
  <c r="Q133" i="12"/>
  <c r="O133" i="12"/>
  <c r="M133" i="12"/>
  <c r="K133" i="12"/>
  <c r="AF132" i="12"/>
  <c r="W132" i="12"/>
  <c r="U132" i="12"/>
  <c r="S132" i="12"/>
  <c r="Q132" i="12"/>
  <c r="O132" i="12"/>
  <c r="M132" i="12"/>
  <c r="K132" i="12"/>
  <c r="AF131" i="12"/>
  <c r="W131" i="12"/>
  <c r="U131" i="12"/>
  <c r="S131" i="12"/>
  <c r="Q131" i="12"/>
  <c r="O131" i="12"/>
  <c r="M131" i="12"/>
  <c r="K131" i="12"/>
  <c r="AF130" i="12"/>
  <c r="W130" i="12"/>
  <c r="U130" i="12"/>
  <c r="S130" i="12"/>
  <c r="Q130" i="12"/>
  <c r="O130" i="12"/>
  <c r="M130" i="12"/>
  <c r="K130" i="12"/>
  <c r="AF129" i="12"/>
  <c r="W129" i="12"/>
  <c r="U129" i="12"/>
  <c r="S129" i="12"/>
  <c r="Q129" i="12"/>
  <c r="O129" i="12"/>
  <c r="M129" i="12"/>
  <c r="K129" i="12"/>
  <c r="AF128" i="12"/>
  <c r="W128" i="12"/>
  <c r="U128" i="12"/>
  <c r="S128" i="12"/>
  <c r="Q128" i="12"/>
  <c r="O128" i="12"/>
  <c r="M128" i="12"/>
  <c r="K128" i="12"/>
  <c r="AF127" i="12"/>
  <c r="W127" i="12"/>
  <c r="U127" i="12"/>
  <c r="S127" i="12"/>
  <c r="Q127" i="12"/>
  <c r="O127" i="12"/>
  <c r="M127" i="12"/>
  <c r="K127" i="12"/>
  <c r="AF126" i="12"/>
  <c r="W126" i="12"/>
  <c r="U126" i="12"/>
  <c r="S126" i="12"/>
  <c r="Q126" i="12"/>
  <c r="O126" i="12"/>
  <c r="M126" i="12"/>
  <c r="K126" i="12"/>
  <c r="AF125" i="12"/>
  <c r="W125" i="12"/>
  <c r="U125" i="12"/>
  <c r="S125" i="12"/>
  <c r="Q125" i="12"/>
  <c r="O125" i="12"/>
  <c r="M125" i="12"/>
  <c r="K125" i="12"/>
  <c r="AF124" i="12"/>
  <c r="W124" i="12"/>
  <c r="U124" i="12"/>
  <c r="S124" i="12"/>
  <c r="Q124" i="12"/>
  <c r="O124" i="12"/>
  <c r="M124" i="12"/>
  <c r="K124" i="12"/>
  <c r="AF123" i="12"/>
  <c r="W123" i="12"/>
  <c r="U123" i="12"/>
  <c r="S123" i="12"/>
  <c r="Q123" i="12"/>
  <c r="O123" i="12"/>
  <c r="M123" i="12"/>
  <c r="K123" i="12"/>
  <c r="AF122" i="12"/>
  <c r="W122" i="12"/>
  <c r="U122" i="12"/>
  <c r="S122" i="12"/>
  <c r="Q122" i="12"/>
  <c r="O122" i="12"/>
  <c r="M122" i="12"/>
  <c r="K122" i="12"/>
  <c r="AF121" i="12"/>
  <c r="W121" i="12"/>
  <c r="U121" i="12"/>
  <c r="S121" i="12"/>
  <c r="Q121" i="12"/>
  <c r="O121" i="12"/>
  <c r="M121" i="12"/>
  <c r="K121" i="12"/>
  <c r="AF120" i="12"/>
  <c r="W120" i="12"/>
  <c r="U120" i="12"/>
  <c r="S120" i="12"/>
  <c r="Q120" i="12"/>
  <c r="O120" i="12"/>
  <c r="M120" i="12"/>
  <c r="K120" i="12"/>
  <c r="AF119" i="12"/>
  <c r="W119" i="12"/>
  <c r="U119" i="12"/>
  <c r="S119" i="12"/>
  <c r="Q119" i="12"/>
  <c r="O119" i="12"/>
  <c r="M119" i="12"/>
  <c r="K119" i="12"/>
  <c r="AF118" i="12"/>
  <c r="W118" i="12"/>
  <c r="U118" i="12"/>
  <c r="S118" i="12"/>
  <c r="Q118" i="12"/>
  <c r="O118" i="12"/>
  <c r="M118" i="12"/>
  <c r="K118" i="12"/>
  <c r="AF117" i="12"/>
  <c r="W117" i="12"/>
  <c r="U117" i="12"/>
  <c r="S117" i="12"/>
  <c r="Q117" i="12"/>
  <c r="O117" i="12"/>
  <c r="M117" i="12"/>
  <c r="K117" i="12"/>
  <c r="AF116" i="12"/>
  <c r="W116" i="12"/>
  <c r="U116" i="12"/>
  <c r="S116" i="12"/>
  <c r="Q116" i="12"/>
  <c r="O116" i="12"/>
  <c r="M116" i="12"/>
  <c r="K116" i="12"/>
  <c r="AF115" i="12"/>
  <c r="W115" i="12"/>
  <c r="U115" i="12"/>
  <c r="S115" i="12"/>
  <c r="Q115" i="12"/>
  <c r="O115" i="12"/>
  <c r="M115" i="12"/>
  <c r="K115" i="12"/>
  <c r="AF114" i="12"/>
  <c r="W114" i="12"/>
  <c r="U114" i="12"/>
  <c r="S114" i="12"/>
  <c r="Q114" i="12"/>
  <c r="O114" i="12"/>
  <c r="M114" i="12"/>
  <c r="K114" i="12"/>
  <c r="AF113" i="12"/>
  <c r="W113" i="12"/>
  <c r="U113" i="12"/>
  <c r="S113" i="12"/>
  <c r="Q113" i="12"/>
  <c r="O113" i="12"/>
  <c r="M113" i="12"/>
  <c r="K113" i="12"/>
  <c r="AF112" i="12"/>
  <c r="W112" i="12"/>
  <c r="U112" i="12"/>
  <c r="S112" i="12"/>
  <c r="Q112" i="12"/>
  <c r="O112" i="12"/>
  <c r="M112" i="12"/>
  <c r="K112" i="12"/>
  <c r="AF111" i="12"/>
  <c r="W111" i="12"/>
  <c r="U111" i="12"/>
  <c r="S111" i="12"/>
  <c r="Q111" i="12"/>
  <c r="O111" i="12"/>
  <c r="M111" i="12"/>
  <c r="K111" i="12"/>
  <c r="N63" i="12"/>
  <c r="L63" i="12"/>
  <c r="N62" i="12"/>
  <c r="L62" i="12"/>
  <c r="AO60" i="12"/>
  <c r="AO61" i="12" s="1"/>
  <c r="L60" i="12"/>
  <c r="N60" i="12" s="1"/>
  <c r="AO59" i="12"/>
  <c r="X50" i="12"/>
  <c r="U50" i="12"/>
  <c r="N50" i="12"/>
  <c r="J50" i="12"/>
  <c r="L50" i="12" s="1"/>
  <c r="X49" i="12"/>
  <c r="U49" i="12"/>
  <c r="N49" i="12"/>
  <c r="J49" i="12"/>
  <c r="L49" i="12" s="1"/>
  <c r="X48" i="12"/>
  <c r="U48" i="12"/>
  <c r="N48" i="12"/>
  <c r="J48" i="12"/>
  <c r="L48" i="12" s="1"/>
  <c r="X47" i="12"/>
  <c r="U47" i="12"/>
  <c r="N47" i="12"/>
  <c r="J47" i="12"/>
  <c r="L47" i="12" s="1"/>
  <c r="X46" i="12"/>
  <c r="U46" i="12"/>
  <c r="N46" i="12"/>
  <c r="J46" i="12"/>
  <c r="L46" i="12" s="1"/>
  <c r="X45" i="12"/>
  <c r="U45" i="12"/>
  <c r="N45" i="12"/>
  <c r="J45" i="12"/>
  <c r="L45" i="12" s="1"/>
  <c r="X44" i="12"/>
  <c r="U44" i="12"/>
  <c r="N44" i="12"/>
  <c r="J44" i="12"/>
  <c r="L44" i="12" s="1"/>
  <c r="X43" i="12"/>
  <c r="U43" i="12"/>
  <c r="N43" i="12"/>
  <c r="J43" i="12"/>
  <c r="L43" i="12" s="1"/>
  <c r="X42" i="12"/>
  <c r="U42" i="12"/>
  <c r="N42" i="12"/>
  <c r="J42" i="12"/>
  <c r="L42" i="12" s="1"/>
  <c r="X41" i="12"/>
  <c r="U41" i="12"/>
  <c r="N41" i="12"/>
  <c r="J41" i="12"/>
  <c r="L41" i="12" s="1"/>
  <c r="X40" i="12"/>
  <c r="U40" i="12"/>
  <c r="N40" i="12"/>
  <c r="J40" i="12"/>
  <c r="L40" i="12" s="1"/>
  <c r="X39" i="12"/>
  <c r="U39" i="12"/>
  <c r="N39" i="12"/>
  <c r="J39" i="12"/>
  <c r="L39" i="12" s="1"/>
  <c r="X38" i="12"/>
  <c r="U38" i="12"/>
  <c r="N38" i="12"/>
  <c r="J38" i="12"/>
  <c r="L38" i="12" s="1"/>
  <c r="X37" i="12"/>
  <c r="U37" i="12"/>
  <c r="N37" i="12"/>
  <c r="J37" i="12"/>
  <c r="L37" i="12" s="1"/>
  <c r="X36" i="12"/>
  <c r="U36" i="12"/>
  <c r="N36" i="12"/>
  <c r="J36" i="12"/>
  <c r="L36" i="12" s="1"/>
  <c r="X35" i="12"/>
  <c r="U35" i="12"/>
  <c r="N35" i="12"/>
  <c r="J35" i="12"/>
  <c r="L35" i="12" s="1"/>
  <c r="X34" i="12"/>
  <c r="U34" i="12"/>
  <c r="N34" i="12"/>
  <c r="J34" i="12"/>
  <c r="L34" i="12" s="1"/>
  <c r="X33" i="12"/>
  <c r="U33" i="12"/>
  <c r="N33" i="12"/>
  <c r="J33" i="12"/>
  <c r="L33" i="12" s="1"/>
  <c r="X32" i="12"/>
  <c r="U32" i="12"/>
  <c r="N32" i="12"/>
  <c r="J32" i="12"/>
  <c r="L32" i="12" s="1"/>
  <c r="X31" i="12"/>
  <c r="U31" i="12"/>
  <c r="J31" i="12"/>
  <c r="L31" i="12" s="1"/>
  <c r="N31" i="12" s="1"/>
  <c r="X30" i="12"/>
  <c r="U30" i="12"/>
  <c r="J30" i="12"/>
  <c r="L30" i="12" s="1"/>
  <c r="N30" i="12" s="1"/>
  <c r="X29" i="12"/>
  <c r="U29" i="12"/>
  <c r="N29" i="12"/>
  <c r="J29" i="12"/>
  <c r="L29" i="12" s="1"/>
  <c r="X28" i="12"/>
  <c r="U28" i="12"/>
  <c r="J28" i="12"/>
  <c r="X27" i="12"/>
  <c r="U27" i="12"/>
  <c r="J27" i="12"/>
  <c r="L27" i="12" s="1"/>
  <c r="N27" i="12" s="1"/>
  <c r="X26" i="12"/>
  <c r="U26" i="12"/>
  <c r="N26" i="12"/>
  <c r="J26" i="12"/>
  <c r="L26" i="12" s="1"/>
  <c r="X25" i="12"/>
  <c r="U25" i="12"/>
  <c r="J25" i="12"/>
  <c r="L25" i="12" s="1"/>
  <c r="N25" i="12" s="1"/>
  <c r="X24" i="12"/>
  <c r="U24" i="12"/>
  <c r="J24" i="12"/>
  <c r="X23" i="12"/>
  <c r="U23" i="12"/>
  <c r="J23" i="12"/>
  <c r="L23" i="12" s="1"/>
  <c r="N23" i="12" s="1"/>
  <c r="X22" i="12"/>
  <c r="U22" i="12"/>
  <c r="J22" i="12"/>
  <c r="L22" i="12" s="1"/>
  <c r="N22" i="12" s="1"/>
  <c r="X21" i="12"/>
  <c r="U21" i="12"/>
  <c r="J21" i="12"/>
  <c r="L21" i="12" s="1"/>
  <c r="N21" i="12" s="1"/>
  <c r="L17" i="12"/>
  <c r="S16" i="12"/>
  <c r="L16" i="12"/>
  <c r="AQ14" i="12"/>
  <c r="AM14" i="12"/>
  <c r="AO14" i="12" s="1"/>
  <c r="AP14" i="12" s="1"/>
  <c r="S14" i="12"/>
  <c r="G14" i="12"/>
  <c r="AQ13" i="12"/>
  <c r="AM13" i="12"/>
  <c r="AO13" i="12" s="1"/>
  <c r="AP13" i="12" s="1"/>
  <c r="G13" i="12"/>
  <c r="L59" i="12" s="1"/>
  <c r="N59" i="12" s="1"/>
  <c r="AQ12" i="12"/>
  <c r="AM12" i="12"/>
  <c r="AO12" i="12" s="1"/>
  <c r="AP12" i="12" s="1"/>
  <c r="AA12" i="12"/>
  <c r="G12" i="12"/>
  <c r="AQ11" i="12"/>
  <c r="AO11" i="12"/>
  <c r="AP11" i="12" s="1"/>
  <c r="AM11" i="12"/>
  <c r="G11" i="12"/>
  <c r="AQ10" i="12"/>
  <c r="AM10" i="12"/>
  <c r="AO10" i="12" s="1"/>
  <c r="AP10" i="12" s="1"/>
  <c r="G10" i="12"/>
  <c r="AQ9" i="12"/>
  <c r="AO9" i="12"/>
  <c r="AP9" i="12" s="1"/>
  <c r="AM9" i="12"/>
  <c r="G9" i="12"/>
  <c r="L54" i="12" s="1"/>
  <c r="N54" i="12" s="1"/>
  <c r="AA6" i="12"/>
  <c r="AA3" i="12"/>
  <c r="P54" i="12" l="1"/>
  <c r="P32" i="12"/>
  <c r="P33" i="12"/>
  <c r="P50" i="12"/>
  <c r="P59" i="12"/>
  <c r="P35" i="12"/>
  <c r="P43" i="12"/>
  <c r="I12" i="12"/>
  <c r="P27" i="12"/>
  <c r="P37" i="12"/>
  <c r="P45" i="12"/>
  <c r="AP15" i="12"/>
  <c r="AP17" i="12" s="1"/>
  <c r="P21" i="12"/>
  <c r="P25" i="12"/>
  <c r="P39" i="12"/>
  <c r="P47" i="12"/>
  <c r="P60" i="12"/>
  <c r="L24" i="12"/>
  <c r="N24" i="12" s="1"/>
  <c r="P24" i="12" s="1"/>
  <c r="L28" i="12"/>
  <c r="N28" i="12" s="1"/>
  <c r="P28" i="12" s="1"/>
  <c r="P42" i="12"/>
  <c r="AA13" i="12"/>
  <c r="AA14" i="12" s="1"/>
  <c r="AA15" i="12" s="1"/>
  <c r="AA16" i="12" s="1"/>
  <c r="AA17" i="12" s="1"/>
  <c r="AA18" i="12" s="1"/>
  <c r="AA19" i="12" s="1"/>
  <c r="AA20" i="12" s="1"/>
  <c r="AA21" i="12" s="1"/>
  <c r="AA22" i="12" s="1"/>
  <c r="AA23" i="12" s="1"/>
  <c r="AA24" i="12" s="1"/>
  <c r="AA25" i="12" s="1"/>
  <c r="AA26" i="12" s="1"/>
  <c r="AA27" i="12" s="1"/>
  <c r="AA28" i="12" s="1"/>
  <c r="AA29" i="12" s="1"/>
  <c r="AA30" i="12" s="1"/>
  <c r="AA31" i="12" s="1"/>
  <c r="AA32" i="12" s="1"/>
  <c r="AA33" i="12" s="1"/>
  <c r="AA34" i="12" s="1"/>
  <c r="AA35" i="12" s="1"/>
  <c r="AA36" i="12" s="1"/>
  <c r="AA37" i="12" s="1"/>
  <c r="AA38" i="12" s="1"/>
  <c r="AA39" i="12" s="1"/>
  <c r="AA40" i="12" s="1"/>
  <c r="AA41" i="12" s="1"/>
  <c r="AA42" i="12" s="1"/>
  <c r="AA43" i="12" s="1"/>
  <c r="AA44" i="12" s="1"/>
  <c r="AA45" i="12" s="1"/>
  <c r="AA46" i="12" s="1"/>
  <c r="AA47" i="12" s="1"/>
  <c r="AA48" i="12" s="1"/>
  <c r="L18" i="12"/>
  <c r="L61" i="12"/>
  <c r="N61" i="12" s="1"/>
  <c r="P61" i="12" s="1"/>
  <c r="P38" i="12"/>
  <c r="P62" i="12"/>
  <c r="I13" i="12"/>
  <c r="P36" i="12"/>
  <c r="P40" i="12"/>
  <c r="P44" i="12"/>
  <c r="P48" i="12"/>
  <c r="P26" i="12"/>
  <c r="P34" i="12"/>
  <c r="P46" i="12"/>
  <c r="I9" i="12"/>
  <c r="I11" i="12"/>
  <c r="I10" i="12"/>
  <c r="L55" i="12"/>
  <c r="N55" i="12" s="1"/>
  <c r="P55" i="12" s="1"/>
  <c r="L56" i="12"/>
  <c r="N56" i="12" s="1"/>
  <c r="P56" i="12" s="1"/>
  <c r="L57" i="12"/>
  <c r="N57" i="12" s="1"/>
  <c r="P57" i="12" s="1"/>
  <c r="L58" i="12"/>
  <c r="N58" i="12" s="1"/>
  <c r="P58" i="12" s="1"/>
  <c r="P63" i="12" l="1"/>
  <c r="P31" i="12"/>
  <c r="S13" i="12"/>
  <c r="P22" i="12"/>
  <c r="P29" i="12"/>
  <c r="P49" i="12"/>
  <c r="P30" i="12"/>
  <c r="P23" i="12"/>
  <c r="P41" i="12"/>
  <c r="I14" i="12"/>
  <c r="J95" i="3"/>
  <c r="J96" i="3"/>
  <c r="J97" i="3"/>
  <c r="J98" i="3"/>
  <c r="J99" i="3"/>
  <c r="J100" i="3"/>
  <c r="J101" i="3"/>
  <c r="J94" i="3"/>
  <c r="J93" i="3"/>
  <c r="J91" i="3"/>
  <c r="J92" i="3"/>
  <c r="J86" i="3"/>
  <c r="J87" i="3"/>
  <c r="J88" i="3"/>
  <c r="J89" i="3"/>
  <c r="J90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55" i="3"/>
  <c r="J56" i="3"/>
  <c r="J57" i="3"/>
  <c r="A88" i="4" l="1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87" i="4"/>
  <c r="K200" i="4"/>
  <c r="K201" i="4" s="1"/>
  <c r="K202" i="4" s="1"/>
  <c r="K203" i="4" s="1"/>
  <c r="K204" i="4" s="1"/>
  <c r="K205" i="4" s="1"/>
  <c r="K206" i="4" s="1"/>
  <c r="K192" i="4"/>
  <c r="K193" i="4" s="1"/>
  <c r="K194" i="4" s="1"/>
  <c r="K195" i="4" s="1"/>
  <c r="K196" i="4" s="1"/>
  <c r="K197" i="4" s="1"/>
  <c r="K198" i="4" s="1"/>
  <c r="K184" i="4"/>
  <c r="K185" i="4" s="1"/>
  <c r="K186" i="4" s="1"/>
  <c r="K187" i="4" s="1"/>
  <c r="K188" i="4" s="1"/>
  <c r="K189" i="4" s="1"/>
  <c r="K190" i="4" s="1"/>
  <c r="K176" i="4"/>
  <c r="K177" i="4" s="1"/>
  <c r="K178" i="4" s="1"/>
  <c r="K179" i="4" s="1"/>
  <c r="K180" i="4" s="1"/>
  <c r="K181" i="4" s="1"/>
  <c r="K182" i="4" s="1"/>
  <c r="K168" i="4"/>
  <c r="K169" i="4" s="1"/>
  <c r="K170" i="4" s="1"/>
  <c r="K171" i="4" s="1"/>
  <c r="K172" i="4" s="1"/>
  <c r="K173" i="4" s="1"/>
  <c r="K174" i="4" s="1"/>
  <c r="K160" i="4"/>
  <c r="K161" i="4" s="1"/>
  <c r="K162" i="4" s="1"/>
  <c r="K163" i="4" s="1"/>
  <c r="K164" i="4" s="1"/>
  <c r="K165" i="4" s="1"/>
  <c r="K166" i="4" s="1"/>
  <c r="K152" i="4"/>
  <c r="K153" i="4" s="1"/>
  <c r="K154" i="4" s="1"/>
  <c r="K155" i="4" s="1"/>
  <c r="K156" i="4" s="1"/>
  <c r="K157" i="4" s="1"/>
  <c r="K158" i="4" s="1"/>
  <c r="K144" i="4"/>
  <c r="K145" i="4" s="1"/>
  <c r="K146" i="4" s="1"/>
  <c r="K147" i="4" s="1"/>
  <c r="K148" i="4" s="1"/>
  <c r="K149" i="4" s="1"/>
  <c r="K150" i="4" s="1"/>
  <c r="K136" i="4"/>
  <c r="K137" i="4" s="1"/>
  <c r="K138" i="4" s="1"/>
  <c r="K139" i="4" s="1"/>
  <c r="K140" i="4" s="1"/>
  <c r="K141" i="4" s="1"/>
  <c r="K142" i="4" s="1"/>
  <c r="K128" i="4"/>
  <c r="K129" i="4" s="1"/>
  <c r="K130" i="4" s="1"/>
  <c r="K131" i="4" s="1"/>
  <c r="K132" i="4" s="1"/>
  <c r="K133" i="4" s="1"/>
  <c r="K134" i="4" s="1"/>
  <c r="K120" i="4"/>
  <c r="K121" i="4" s="1"/>
  <c r="K122" i="4" s="1"/>
  <c r="K123" i="4" s="1"/>
  <c r="K124" i="4" s="1"/>
  <c r="K125" i="4" s="1"/>
  <c r="K126" i="4" s="1"/>
  <c r="K112" i="4"/>
  <c r="K113" i="4" s="1"/>
  <c r="K114" i="4" s="1"/>
  <c r="K115" i="4" s="1"/>
  <c r="K116" i="4" s="1"/>
  <c r="K117" i="4" s="1"/>
  <c r="K118" i="4" s="1"/>
  <c r="K104" i="4"/>
  <c r="K105" i="4" s="1"/>
  <c r="K106" i="4" s="1"/>
  <c r="K107" i="4" s="1"/>
  <c r="K108" i="4" s="1"/>
  <c r="K109" i="4" s="1"/>
  <c r="K110" i="4" s="1"/>
  <c r="K96" i="4"/>
  <c r="K97" i="4" s="1"/>
  <c r="K98" i="4" s="1"/>
  <c r="K99" i="4" s="1"/>
  <c r="K100" i="4" s="1"/>
  <c r="K101" i="4" s="1"/>
  <c r="K102" i="4" s="1"/>
  <c r="K88" i="4"/>
  <c r="K89" i="4" s="1"/>
  <c r="K90" i="4" s="1"/>
  <c r="K91" i="4" s="1"/>
  <c r="K92" i="4" s="1"/>
  <c r="K93" i="4" s="1"/>
  <c r="K94" i="4" s="1"/>
  <c r="I200" i="4"/>
  <c r="I201" i="4" s="1"/>
  <c r="I202" i="4" s="1"/>
  <c r="I203" i="4" s="1"/>
  <c r="I204" i="4" s="1"/>
  <c r="I205" i="4" s="1"/>
  <c r="I206" i="4" s="1"/>
  <c r="I192" i="4"/>
  <c r="I193" i="4" s="1"/>
  <c r="I194" i="4" s="1"/>
  <c r="I195" i="4" s="1"/>
  <c r="I196" i="4" s="1"/>
  <c r="I197" i="4" s="1"/>
  <c r="I198" i="4" s="1"/>
  <c r="I184" i="4"/>
  <c r="I185" i="4" s="1"/>
  <c r="I186" i="4" s="1"/>
  <c r="I187" i="4" s="1"/>
  <c r="I188" i="4" s="1"/>
  <c r="I189" i="4" s="1"/>
  <c r="I190" i="4" s="1"/>
  <c r="I176" i="4"/>
  <c r="I177" i="4" s="1"/>
  <c r="I178" i="4" s="1"/>
  <c r="I179" i="4" s="1"/>
  <c r="I180" i="4" s="1"/>
  <c r="I181" i="4" s="1"/>
  <c r="I182" i="4" s="1"/>
  <c r="I168" i="4"/>
  <c r="I169" i="4" s="1"/>
  <c r="I170" i="4" s="1"/>
  <c r="I171" i="4" s="1"/>
  <c r="I172" i="4" s="1"/>
  <c r="I173" i="4" s="1"/>
  <c r="I174" i="4" s="1"/>
  <c r="I160" i="4"/>
  <c r="I161" i="4" s="1"/>
  <c r="I162" i="4" s="1"/>
  <c r="I163" i="4" s="1"/>
  <c r="I164" i="4" s="1"/>
  <c r="I165" i="4" s="1"/>
  <c r="I166" i="4" s="1"/>
  <c r="I152" i="4"/>
  <c r="I153" i="4" s="1"/>
  <c r="I154" i="4" s="1"/>
  <c r="I155" i="4" s="1"/>
  <c r="I156" i="4" s="1"/>
  <c r="I157" i="4" s="1"/>
  <c r="I158" i="4" s="1"/>
  <c r="I144" i="4"/>
  <c r="I145" i="4" s="1"/>
  <c r="I146" i="4" s="1"/>
  <c r="I147" i="4" s="1"/>
  <c r="I148" i="4" s="1"/>
  <c r="I149" i="4" s="1"/>
  <c r="I150" i="4" s="1"/>
  <c r="I136" i="4"/>
  <c r="I137" i="4" s="1"/>
  <c r="I138" i="4" s="1"/>
  <c r="I139" i="4" s="1"/>
  <c r="I140" i="4" s="1"/>
  <c r="I141" i="4" s="1"/>
  <c r="I142" i="4" s="1"/>
  <c r="I128" i="4"/>
  <c r="I129" i="4" s="1"/>
  <c r="I130" i="4" s="1"/>
  <c r="I131" i="4" s="1"/>
  <c r="I132" i="4" s="1"/>
  <c r="I133" i="4" s="1"/>
  <c r="I134" i="4" s="1"/>
  <c r="I120" i="4"/>
  <c r="I121" i="4" s="1"/>
  <c r="I122" i="4" s="1"/>
  <c r="I123" i="4" s="1"/>
  <c r="I124" i="4" s="1"/>
  <c r="I125" i="4" s="1"/>
  <c r="I126" i="4" s="1"/>
  <c r="I112" i="4"/>
  <c r="I113" i="4" s="1"/>
  <c r="I114" i="4" s="1"/>
  <c r="I115" i="4" s="1"/>
  <c r="I116" i="4" s="1"/>
  <c r="I117" i="4" s="1"/>
  <c r="I118" i="4" s="1"/>
  <c r="I104" i="4"/>
  <c r="I105" i="4" s="1"/>
  <c r="I106" i="4" s="1"/>
  <c r="I107" i="4" s="1"/>
  <c r="I108" i="4" s="1"/>
  <c r="I109" i="4" s="1"/>
  <c r="I110" i="4" s="1"/>
  <c r="I96" i="4"/>
  <c r="I97" i="4" s="1"/>
  <c r="I98" i="4" s="1"/>
  <c r="I99" i="4" s="1"/>
  <c r="I100" i="4" s="1"/>
  <c r="I101" i="4" s="1"/>
  <c r="I102" i="4" s="1"/>
  <c r="I88" i="4"/>
  <c r="I89" i="4" s="1"/>
  <c r="I90" i="4" s="1"/>
  <c r="I91" i="4" s="1"/>
  <c r="I92" i="4" s="1"/>
  <c r="I93" i="4" s="1"/>
  <c r="I94" i="4" s="1"/>
  <c r="G200" i="4"/>
  <c r="G201" i="4" s="1"/>
  <c r="G202" i="4" s="1"/>
  <c r="G203" i="4" s="1"/>
  <c r="G204" i="4" s="1"/>
  <c r="G205" i="4" s="1"/>
  <c r="G206" i="4" s="1"/>
  <c r="G192" i="4"/>
  <c r="G193" i="4" s="1"/>
  <c r="G194" i="4" s="1"/>
  <c r="G195" i="4" s="1"/>
  <c r="G196" i="4" s="1"/>
  <c r="G197" i="4" s="1"/>
  <c r="G198" i="4" s="1"/>
  <c r="G184" i="4"/>
  <c r="G185" i="4" s="1"/>
  <c r="G186" i="4" s="1"/>
  <c r="G187" i="4" s="1"/>
  <c r="G188" i="4" s="1"/>
  <c r="G189" i="4" s="1"/>
  <c r="G190" i="4" s="1"/>
  <c r="G176" i="4"/>
  <c r="G177" i="4" s="1"/>
  <c r="G178" i="4" s="1"/>
  <c r="G179" i="4" s="1"/>
  <c r="G180" i="4" s="1"/>
  <c r="G181" i="4" s="1"/>
  <c r="G182" i="4" s="1"/>
  <c r="G168" i="4"/>
  <c r="G169" i="4" s="1"/>
  <c r="G170" i="4" s="1"/>
  <c r="G171" i="4" s="1"/>
  <c r="G172" i="4" s="1"/>
  <c r="G173" i="4" s="1"/>
  <c r="G174" i="4" s="1"/>
  <c r="G160" i="4"/>
  <c r="G161" i="4" s="1"/>
  <c r="G162" i="4" s="1"/>
  <c r="G163" i="4" s="1"/>
  <c r="G164" i="4" s="1"/>
  <c r="G165" i="4" s="1"/>
  <c r="G166" i="4" s="1"/>
  <c r="G152" i="4"/>
  <c r="G153" i="4" s="1"/>
  <c r="G154" i="4" s="1"/>
  <c r="G155" i="4" s="1"/>
  <c r="G156" i="4" s="1"/>
  <c r="G157" i="4" s="1"/>
  <c r="G158" i="4" s="1"/>
  <c r="G144" i="4"/>
  <c r="G145" i="4" s="1"/>
  <c r="G146" i="4" s="1"/>
  <c r="G147" i="4" s="1"/>
  <c r="G148" i="4" s="1"/>
  <c r="G149" i="4" s="1"/>
  <c r="G150" i="4" s="1"/>
  <c r="G136" i="4"/>
  <c r="G137" i="4" s="1"/>
  <c r="G138" i="4" s="1"/>
  <c r="G139" i="4" s="1"/>
  <c r="G140" i="4" s="1"/>
  <c r="G141" i="4" s="1"/>
  <c r="G142" i="4" s="1"/>
  <c r="G128" i="4"/>
  <c r="G129" i="4" s="1"/>
  <c r="G130" i="4" s="1"/>
  <c r="G131" i="4" s="1"/>
  <c r="G132" i="4" s="1"/>
  <c r="G133" i="4" s="1"/>
  <c r="G134" i="4" s="1"/>
  <c r="G120" i="4"/>
  <c r="G121" i="4" s="1"/>
  <c r="G122" i="4" s="1"/>
  <c r="G123" i="4" s="1"/>
  <c r="G124" i="4" s="1"/>
  <c r="G125" i="4" s="1"/>
  <c r="G126" i="4" s="1"/>
  <c r="G112" i="4"/>
  <c r="G113" i="4" s="1"/>
  <c r="G114" i="4" s="1"/>
  <c r="G115" i="4" s="1"/>
  <c r="G116" i="4" s="1"/>
  <c r="G117" i="4" s="1"/>
  <c r="G118" i="4" s="1"/>
  <c r="G104" i="4"/>
  <c r="G105" i="4" s="1"/>
  <c r="G106" i="4" s="1"/>
  <c r="G107" i="4" s="1"/>
  <c r="G108" i="4" s="1"/>
  <c r="G109" i="4" s="1"/>
  <c r="G110" i="4" s="1"/>
  <c r="G96" i="4"/>
  <c r="G97" i="4" s="1"/>
  <c r="G98" i="4" s="1"/>
  <c r="G99" i="4" s="1"/>
  <c r="G100" i="4" s="1"/>
  <c r="G101" i="4" s="1"/>
  <c r="G102" i="4" s="1"/>
  <c r="G88" i="4"/>
  <c r="G89" i="4" s="1"/>
  <c r="G90" i="4" s="1"/>
  <c r="G91" i="4" s="1"/>
  <c r="G92" i="4" s="1"/>
  <c r="G93" i="4" s="1"/>
  <c r="G94" i="4" s="1"/>
  <c r="E200" i="4"/>
  <c r="E201" i="4" s="1"/>
  <c r="E202" i="4" s="1"/>
  <c r="E203" i="4" s="1"/>
  <c r="E204" i="4" s="1"/>
  <c r="E205" i="4" s="1"/>
  <c r="E206" i="4" s="1"/>
  <c r="E192" i="4"/>
  <c r="E193" i="4" s="1"/>
  <c r="E194" i="4" s="1"/>
  <c r="E195" i="4" s="1"/>
  <c r="E196" i="4" s="1"/>
  <c r="E197" i="4" s="1"/>
  <c r="E198" i="4" s="1"/>
  <c r="E184" i="4"/>
  <c r="E185" i="4" s="1"/>
  <c r="E186" i="4" s="1"/>
  <c r="E187" i="4" s="1"/>
  <c r="E188" i="4" s="1"/>
  <c r="E189" i="4" s="1"/>
  <c r="E190" i="4" s="1"/>
  <c r="E176" i="4"/>
  <c r="E177" i="4" s="1"/>
  <c r="E178" i="4" s="1"/>
  <c r="E179" i="4" s="1"/>
  <c r="E180" i="4" s="1"/>
  <c r="E181" i="4" s="1"/>
  <c r="E182" i="4" s="1"/>
  <c r="E168" i="4"/>
  <c r="E169" i="4" s="1"/>
  <c r="E170" i="4" s="1"/>
  <c r="E171" i="4" s="1"/>
  <c r="E172" i="4" s="1"/>
  <c r="E173" i="4" s="1"/>
  <c r="E174" i="4" s="1"/>
  <c r="E160" i="4"/>
  <c r="E161" i="4" s="1"/>
  <c r="E162" i="4" s="1"/>
  <c r="E163" i="4" s="1"/>
  <c r="E164" i="4" s="1"/>
  <c r="E165" i="4" s="1"/>
  <c r="E166" i="4" s="1"/>
  <c r="E152" i="4"/>
  <c r="E153" i="4" s="1"/>
  <c r="E154" i="4" s="1"/>
  <c r="E155" i="4" s="1"/>
  <c r="E156" i="4" s="1"/>
  <c r="E157" i="4" s="1"/>
  <c r="E158" i="4" s="1"/>
  <c r="E144" i="4"/>
  <c r="E145" i="4" s="1"/>
  <c r="E146" i="4" s="1"/>
  <c r="E147" i="4" s="1"/>
  <c r="E148" i="4" s="1"/>
  <c r="E149" i="4" s="1"/>
  <c r="E150" i="4" s="1"/>
  <c r="E136" i="4"/>
  <c r="E137" i="4" s="1"/>
  <c r="E138" i="4" s="1"/>
  <c r="E139" i="4" s="1"/>
  <c r="E140" i="4" s="1"/>
  <c r="E141" i="4" s="1"/>
  <c r="E142" i="4" s="1"/>
  <c r="E128" i="4"/>
  <c r="E129" i="4" s="1"/>
  <c r="E130" i="4" s="1"/>
  <c r="E131" i="4" s="1"/>
  <c r="E132" i="4" s="1"/>
  <c r="E133" i="4" s="1"/>
  <c r="E134" i="4" s="1"/>
  <c r="E120" i="4"/>
  <c r="E121" i="4" s="1"/>
  <c r="E122" i="4" s="1"/>
  <c r="E123" i="4" s="1"/>
  <c r="E124" i="4" s="1"/>
  <c r="E125" i="4" s="1"/>
  <c r="E126" i="4" s="1"/>
  <c r="E112" i="4"/>
  <c r="E113" i="4" s="1"/>
  <c r="E114" i="4" s="1"/>
  <c r="E115" i="4" s="1"/>
  <c r="E116" i="4" s="1"/>
  <c r="E117" i="4" s="1"/>
  <c r="E118" i="4" s="1"/>
  <c r="E104" i="4"/>
  <c r="E105" i="4" s="1"/>
  <c r="E106" i="4" s="1"/>
  <c r="E107" i="4" s="1"/>
  <c r="E108" i="4" s="1"/>
  <c r="E109" i="4" s="1"/>
  <c r="E110" i="4" s="1"/>
  <c r="E96" i="4"/>
  <c r="E97" i="4" s="1"/>
  <c r="E98" i="4" s="1"/>
  <c r="E99" i="4" s="1"/>
  <c r="E100" i="4" s="1"/>
  <c r="E101" i="4" s="1"/>
  <c r="E102" i="4" s="1"/>
  <c r="E88" i="4"/>
  <c r="E89" i="4" s="1"/>
  <c r="E90" i="4" s="1"/>
  <c r="E91" i="4" s="1"/>
  <c r="E92" i="4" s="1"/>
  <c r="E93" i="4" s="1"/>
  <c r="E94" i="4" s="1"/>
  <c r="J6" i="3" l="1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" i="3"/>
  <c r="E5" i="4" l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l="1"/>
  <c r="E21" i="4" s="1"/>
  <c r="E22" i="4" s="1"/>
  <c r="E23" i="4" s="1"/>
  <c r="E24" i="4" s="1"/>
  <c r="E25" i="4" s="1"/>
  <c r="E26" i="4" s="1"/>
  <c r="E27" i="4" s="1"/>
  <c r="E28" i="4" l="1"/>
  <c r="E29" i="4" s="1"/>
  <c r="E30" i="4" l="1"/>
  <c r="E31" i="4" s="1"/>
  <c r="E32" i="4" s="1"/>
  <c r="E33" i="4" s="1"/>
</calcChain>
</file>

<file path=xl/sharedStrings.xml><?xml version="1.0" encoding="utf-8"?>
<sst xmlns="http://schemas.openxmlformats.org/spreadsheetml/2006/main" count="2962" uniqueCount="787">
  <si>
    <t>Name</t>
  </si>
  <si>
    <t>Rasse</t>
  </si>
  <si>
    <t>Disziplin</t>
  </si>
  <si>
    <t>Kreis</t>
  </si>
  <si>
    <t>Status</t>
  </si>
  <si>
    <t>Attribut</t>
  </si>
  <si>
    <t>Wert</t>
  </si>
  <si>
    <t>Stufe</t>
  </si>
  <si>
    <t>Würfel</t>
  </si>
  <si>
    <t>Ges</t>
  </si>
  <si>
    <t>Stä</t>
  </si>
  <si>
    <t>Zäh</t>
  </si>
  <si>
    <t>Will</t>
  </si>
  <si>
    <t>Wah</t>
  </si>
  <si>
    <t>Cha</t>
  </si>
  <si>
    <t>Erholung</t>
  </si>
  <si>
    <t>Karma</t>
  </si>
  <si>
    <t>Wunde</t>
  </si>
  <si>
    <t>K.O.</t>
  </si>
  <si>
    <t>Talente</t>
  </si>
  <si>
    <t>Rang</t>
  </si>
  <si>
    <t>Attr.</t>
  </si>
  <si>
    <t>K</t>
  </si>
  <si>
    <t>ÜA</t>
  </si>
  <si>
    <t>St</t>
  </si>
  <si>
    <t>20,6,6</t>
  </si>
  <si>
    <t>20,8,6</t>
  </si>
  <si>
    <t>20,10,8</t>
  </si>
  <si>
    <t>20,10,10</t>
  </si>
  <si>
    <t>20,12,10</t>
  </si>
  <si>
    <t>20,10,8,4</t>
  </si>
  <si>
    <t>20,10,8,6</t>
  </si>
  <si>
    <t>20,10,8,8</t>
  </si>
  <si>
    <t>20,12,10,8</t>
  </si>
  <si>
    <t>20,10,8,6,6</t>
  </si>
  <si>
    <t>20,10,8,8,6</t>
  </si>
  <si>
    <t>20,3x10,8</t>
  </si>
  <si>
    <t>20,12,2x10,8</t>
  </si>
  <si>
    <t>2x20,10,8,6</t>
  </si>
  <si>
    <t>2x20,10,2x8</t>
  </si>
  <si>
    <t>2x20,2x10,8</t>
  </si>
  <si>
    <t>Zwerg</t>
  </si>
  <si>
    <t>Elementarist</t>
  </si>
  <si>
    <t>Eigenschaften</t>
  </si>
  <si>
    <t>Fadenweben</t>
  </si>
  <si>
    <t>4</t>
  </si>
  <si>
    <t>6</t>
  </si>
  <si>
    <t>8</t>
  </si>
  <si>
    <t>10</t>
  </si>
  <si>
    <t>12</t>
  </si>
  <si>
    <t>6,6</t>
  </si>
  <si>
    <t>10,10</t>
  </si>
  <si>
    <t>8,6</t>
  </si>
  <si>
    <t>10,8</t>
  </si>
  <si>
    <t>12,10</t>
  </si>
  <si>
    <t>20,10,10,8</t>
  </si>
  <si>
    <t>20,10,3x8</t>
  </si>
  <si>
    <t>20,2x10,2x8</t>
  </si>
  <si>
    <t>2x20,10,8,4</t>
  </si>
  <si>
    <t>2x20,12,10,8</t>
  </si>
  <si>
    <t>Verteidiugnunswert</t>
  </si>
  <si>
    <t>Traglast</t>
  </si>
  <si>
    <t>K.o.-Schwelle</t>
  </si>
  <si>
    <t>Todesschwelle</t>
  </si>
  <si>
    <t>Wundschwelle</t>
  </si>
  <si>
    <t>Erholungsprobe</t>
  </si>
  <si>
    <t>mystische Rüstung</t>
  </si>
  <si>
    <t>INI-Würfel</t>
  </si>
  <si>
    <t>Rassenboni</t>
  </si>
  <si>
    <t>Volk</t>
  </si>
  <si>
    <t>Karmamodi</t>
  </si>
  <si>
    <t>Bew.Rate</t>
  </si>
  <si>
    <t>Elf</t>
  </si>
  <si>
    <t>Mensch</t>
  </si>
  <si>
    <t>Obsidianer</t>
  </si>
  <si>
    <t>Ork</t>
  </si>
  <si>
    <t>Troll</t>
  </si>
  <si>
    <t>T´skrang</t>
  </si>
  <si>
    <t>Windling</t>
  </si>
  <si>
    <t>Bew. Rate</t>
  </si>
  <si>
    <t>Karmaritual</t>
  </si>
  <si>
    <t>Spruchzauberei</t>
  </si>
  <si>
    <t>Zauberbücher verstehen</t>
  </si>
  <si>
    <t>Zaubermatrix</t>
  </si>
  <si>
    <t>heilendes Feuer</t>
  </si>
  <si>
    <t>Unempfindlichkeit</t>
  </si>
  <si>
    <t>Elementarsprache</t>
  </si>
  <si>
    <t>Windkissen</t>
  </si>
  <si>
    <t>Elementarbann</t>
  </si>
  <si>
    <t>Reinigende Kälte</t>
  </si>
  <si>
    <t>Talent</t>
  </si>
  <si>
    <t>Leiteigenschaft</t>
  </si>
  <si>
    <t>Willensstärke</t>
  </si>
  <si>
    <t>Temperatur</t>
  </si>
  <si>
    <t>unerschütterliche Erde</t>
  </si>
  <si>
    <t>erweiterte Matrix</t>
  </si>
  <si>
    <t>Verformung</t>
  </si>
  <si>
    <t>sicherer Pfad</t>
  </si>
  <si>
    <t>mit Rang</t>
  </si>
  <si>
    <t>-</t>
  </si>
  <si>
    <t>Überanstrengung</t>
  </si>
  <si>
    <t>Aktion</t>
  </si>
  <si>
    <t>Akt.</t>
  </si>
  <si>
    <t>A</t>
  </si>
  <si>
    <t>S</t>
  </si>
  <si>
    <t>frei</t>
  </si>
  <si>
    <r>
      <t xml:space="preserve">LP </t>
    </r>
    <r>
      <rPr>
        <b/>
        <sz val="8"/>
        <color theme="1"/>
        <rFont val="Papyrus"/>
        <family val="4"/>
      </rPr>
      <t>gesamt</t>
    </r>
  </si>
  <si>
    <r>
      <t>LP</t>
    </r>
    <r>
      <rPr>
        <b/>
        <sz val="8"/>
        <color theme="1"/>
        <rFont val="Papyrus"/>
        <family val="4"/>
      </rPr>
      <t xml:space="preserve"> akt</t>
    </r>
  </si>
  <si>
    <t>Fertigkeiten</t>
  </si>
  <si>
    <t>Fertigkeit</t>
  </si>
  <si>
    <t>Vermögen</t>
  </si>
  <si>
    <t>KM</t>
  </si>
  <si>
    <t>SM</t>
  </si>
  <si>
    <t>GM</t>
  </si>
  <si>
    <t>Bank</t>
  </si>
  <si>
    <t>Roben besticken</t>
  </si>
  <si>
    <t>Zwergenkunde</t>
  </si>
  <si>
    <t>Botanik</t>
  </si>
  <si>
    <t>Fremdsprache Elf</t>
  </si>
  <si>
    <t>Fremdsprache Ork</t>
  </si>
  <si>
    <t>Lesen / Schreiben</t>
  </si>
  <si>
    <t>Klettern</t>
  </si>
  <si>
    <t>Rüstung</t>
  </si>
  <si>
    <t>kR</t>
  </si>
  <si>
    <t>mR</t>
  </si>
  <si>
    <t>Ini</t>
  </si>
  <si>
    <t>Sonstiges</t>
  </si>
  <si>
    <t>magische Gegenstände</t>
  </si>
  <si>
    <t>Sp</t>
  </si>
  <si>
    <t>Bemerkung</t>
  </si>
  <si>
    <t>Heiltrank OO</t>
  </si>
  <si>
    <t>Erholungstrank O</t>
  </si>
  <si>
    <t>Abenteuererpaket inkl. Zelt, Lichtquarz, Kurzschwert, Dolch, Grimoire</t>
  </si>
  <si>
    <t>Zaubermatrizen</t>
  </si>
  <si>
    <t>einfache Matrix</t>
  </si>
  <si>
    <t>Zauber</t>
  </si>
  <si>
    <t xml:space="preserve">Fäden </t>
  </si>
  <si>
    <t>Notizen</t>
  </si>
  <si>
    <t>Eisbola</t>
  </si>
  <si>
    <t>Feuerball</t>
  </si>
  <si>
    <t>Metallflügel</t>
  </si>
  <si>
    <t>mWsk</t>
  </si>
  <si>
    <t>LA</t>
  </si>
  <si>
    <t>Leitattribut</t>
  </si>
  <si>
    <t>Grimoire</t>
  </si>
  <si>
    <t>Fäden</t>
  </si>
  <si>
    <t>WS</t>
  </si>
  <si>
    <t>RW</t>
  </si>
  <si>
    <t>Dauer</t>
  </si>
  <si>
    <t>Wirkung</t>
  </si>
  <si>
    <t>Webschwierigkeit</t>
  </si>
  <si>
    <t>WkS</t>
  </si>
  <si>
    <t>WS = Webschwierigkeit   WkS = Wirkschwierigkeit   RW = Reichweite</t>
  </si>
  <si>
    <t>Wirkungsschwierigkeit</t>
  </si>
  <si>
    <t>Reichweite</t>
  </si>
  <si>
    <t>Wirkungsdauer</t>
  </si>
  <si>
    <t>Element widerstehen</t>
  </si>
  <si>
    <t>5 / 10</t>
  </si>
  <si>
    <t>MVZ</t>
  </si>
  <si>
    <t>Ber</t>
  </si>
  <si>
    <t>+3 phyR &amp; mysR</t>
  </si>
  <si>
    <t>phy. Rüst.</t>
  </si>
  <si>
    <t>mys. Rüst.</t>
  </si>
  <si>
    <t>Erde reinigen</t>
  </si>
  <si>
    <t>6+</t>
  </si>
  <si>
    <t>1</t>
  </si>
  <si>
    <t>10 S</t>
  </si>
  <si>
    <t>1 Ru</t>
  </si>
  <si>
    <t>Reinigt Erde &amp; Boden</t>
  </si>
  <si>
    <t>Erdpfeile</t>
  </si>
  <si>
    <t>20 S</t>
  </si>
  <si>
    <t>2 Ru</t>
  </si>
  <si>
    <t>WILL +3 /physisch &amp; -2 auf phyR</t>
  </si>
  <si>
    <t>Flammenwaffe</t>
  </si>
  <si>
    <t>Ra +5 Ru</t>
  </si>
  <si>
    <t>Addiert Stufe 4 / W6 Feuerschaden zur Waffe (phy)</t>
  </si>
  <si>
    <t>Kletterschub</t>
  </si>
  <si>
    <t>Ra + 5 Min</t>
  </si>
  <si>
    <t>Klettern-Probe +3</t>
  </si>
  <si>
    <t>Luftrüstung</t>
  </si>
  <si>
    <t>Ra + 5 Ru</t>
  </si>
  <si>
    <t>+3 auf phyR</t>
  </si>
  <si>
    <t>Nahrung erhitzen</t>
  </si>
  <si>
    <t>Erhitzt und regeniert Nahrung</t>
  </si>
  <si>
    <t>Schnauben</t>
  </si>
  <si>
    <t>WILL +5, löscht Feuer in 2 Schritt Radius</t>
  </si>
  <si>
    <t>Unterschlupf</t>
  </si>
  <si>
    <t>10 Std</t>
  </si>
  <si>
    <t>Unterschlupf für 1 Person</t>
  </si>
  <si>
    <t>Wasser reinigen</t>
  </si>
  <si>
    <t>WILL +8, reinigt Wasser</t>
  </si>
  <si>
    <t>Wasserdicht</t>
  </si>
  <si>
    <t>Ra in Min</t>
  </si>
  <si>
    <t>weist Wasser ab</t>
  </si>
  <si>
    <t>Luftmatraze</t>
  </si>
  <si>
    <t>6 / 11</t>
  </si>
  <si>
    <t>+2 auf Erholungsproben</t>
  </si>
  <si>
    <t>2</t>
  </si>
  <si>
    <t>Umhang des Waldjägers</t>
  </si>
  <si>
    <t>geisterh. Hilfe im Wald</t>
  </si>
  <si>
    <t>vereiste Oberfläche</t>
  </si>
  <si>
    <t>WILL, vereist Fläche von max. 400m²</t>
  </si>
  <si>
    <t>Waffe verlangsamen</t>
  </si>
  <si>
    <t>-4 auf Schadensprobe</t>
  </si>
  <si>
    <t>Weidenschild</t>
  </si>
  <si>
    <t>+2 auf körp. &amp; myst. WSK</t>
  </si>
  <si>
    <t>Windfinger</t>
  </si>
  <si>
    <t>WILL, unsichtbare Hände</t>
  </si>
  <si>
    <t>Bltzschlag</t>
  </si>
  <si>
    <t>7 / 12</t>
  </si>
  <si>
    <t>WILL +6 phys.</t>
  </si>
  <si>
    <t>3</t>
  </si>
  <si>
    <t>WILL +2 phys.</t>
  </si>
  <si>
    <t>Pflanzenmenü</t>
  </si>
  <si>
    <t>WILL +2</t>
  </si>
  <si>
    <t>Pflanzenwachstum</t>
  </si>
  <si>
    <t>Beschleunigt Pflanzenwachstum</t>
  </si>
  <si>
    <t>Umhang d. reflektierenden Teichs</t>
  </si>
  <si>
    <t>Ra +10 Min</t>
  </si>
  <si>
    <t>empathische Einsicht</t>
  </si>
  <si>
    <t>Winde der Ablenkung</t>
  </si>
  <si>
    <t>selbst</t>
  </si>
  <si>
    <t>verbessert Hieb ausweichen</t>
  </si>
  <si>
    <t>erzitternde Erde</t>
  </si>
  <si>
    <t>8 / 13</t>
  </si>
  <si>
    <t>Malus auf Aktion, Radius 10 S</t>
  </si>
  <si>
    <t>Gewitterschritt</t>
  </si>
  <si>
    <t>+2 auf Ini, Bew.Rate &amp; körp. WSK</t>
  </si>
  <si>
    <t>Hainerneuerung</t>
  </si>
  <si>
    <t>heilt Ziel kontinuierlich</t>
  </si>
  <si>
    <t>Schneesturm</t>
  </si>
  <si>
    <t>30 S</t>
  </si>
  <si>
    <t>WILL +2 phys., 4 S Radius</t>
  </si>
  <si>
    <t>Speer der Elemente</t>
  </si>
  <si>
    <t>vers.</t>
  </si>
  <si>
    <t>WILL +4 phys.</t>
  </si>
  <si>
    <t>Windstoss</t>
  </si>
  <si>
    <t>WILL +5</t>
  </si>
  <si>
    <t>Erdstab</t>
  </si>
  <si>
    <t>9 / 14</t>
  </si>
  <si>
    <t>Erhöht Erfolge bei Elem.-Zaubern</t>
  </si>
  <si>
    <t>5</t>
  </si>
  <si>
    <t>WILL +4 phys. U. teilw. Blindheit</t>
  </si>
  <si>
    <t>Fruchtbare Erde</t>
  </si>
  <si>
    <t>1 Jahr + 1 Tag</t>
  </si>
  <si>
    <t>macht Boden fruchtbar</t>
  </si>
  <si>
    <t>Reite den Blitz</t>
  </si>
  <si>
    <t>1 Std.</t>
  </si>
  <si>
    <t>Reise mit Blitz 4 Meilen</t>
  </si>
  <si>
    <t>Rüstung erhitzen</t>
  </si>
  <si>
    <t>WILL phys.</t>
  </si>
  <si>
    <t>splittender Stein</t>
  </si>
  <si>
    <t>1 Ru.</t>
  </si>
  <si>
    <t>WILL +5 phys.</t>
  </si>
  <si>
    <t>10 / 15</t>
  </si>
  <si>
    <t>Erdstoss</t>
  </si>
  <si>
    <t>40 S</t>
  </si>
  <si>
    <t>WILL, 10 S Radius</t>
  </si>
  <si>
    <t>Feuergewebe</t>
  </si>
  <si>
    <t>Frost &amp; Hitze</t>
  </si>
  <si>
    <t>WILL +2, 2 S Radius</t>
  </si>
  <si>
    <t>Ra + 10 Min</t>
  </si>
  <si>
    <t>Flug, +6 auf STÄ-Proben</t>
  </si>
  <si>
    <t>Steinregen</t>
  </si>
  <si>
    <t>WILL +5 phys., 2 S Radius</t>
  </si>
  <si>
    <t>Kreis +2</t>
  </si>
  <si>
    <t>Umhang des Feuerplünderers</t>
  </si>
  <si>
    <t>11 / 16</t>
  </si>
  <si>
    <t>7</t>
  </si>
  <si>
    <t>Donnerschlag</t>
  </si>
  <si>
    <t>+6 auf Aktionsproben, Taubheit, 6 S Radius</t>
  </si>
  <si>
    <t>Erdwelle</t>
  </si>
  <si>
    <t>2 Std.</t>
  </si>
  <si>
    <t>Erschafft Erdwelle, 4 S Radius</t>
  </si>
  <si>
    <t>Todesregen</t>
  </si>
  <si>
    <t>Stufe 8, phys. 20 S Radius</t>
  </si>
  <si>
    <t>Umhang des Blutelfen</t>
  </si>
  <si>
    <t>Ignoriert Wunden, Hindernisse (blutm.)</t>
  </si>
  <si>
    <t>Wirbelwind</t>
  </si>
  <si>
    <t>6 / MVZ</t>
  </si>
  <si>
    <t>Ra in Ru</t>
  </si>
  <si>
    <t>Ra in Std</t>
  </si>
  <si>
    <t>Wolken beschwören</t>
  </si>
  <si>
    <t>8+</t>
  </si>
  <si>
    <t>1 M</t>
  </si>
  <si>
    <t>WILL +6</t>
  </si>
  <si>
    <t>N</t>
  </si>
  <si>
    <t>Kosten</t>
  </si>
  <si>
    <t>Talentrang</t>
  </si>
  <si>
    <t>Novize</t>
  </si>
  <si>
    <t>Kreis 1-4</t>
  </si>
  <si>
    <t>G</t>
  </si>
  <si>
    <t>H</t>
  </si>
  <si>
    <t>M</t>
  </si>
  <si>
    <t>Kreis 5-8</t>
  </si>
  <si>
    <t>Kreis 9-12</t>
  </si>
  <si>
    <t>Kreis 13-15</t>
  </si>
  <si>
    <t>Geselle</t>
  </si>
  <si>
    <t>Hüter</t>
  </si>
  <si>
    <t>Meister</t>
  </si>
  <si>
    <t>Gruppe</t>
  </si>
  <si>
    <t>Wichtig für</t>
  </si>
  <si>
    <t>Dieb</t>
  </si>
  <si>
    <t>Krieger</t>
  </si>
  <si>
    <t>Kundschafter</t>
  </si>
  <si>
    <t>Luftpirat</t>
  </si>
  <si>
    <t>Luftsegler</t>
  </si>
  <si>
    <t>Magier</t>
  </si>
  <si>
    <t>Geisterbeschwörer</t>
  </si>
  <si>
    <t>Illusionist</t>
  </si>
  <si>
    <t>Tiermeister</t>
  </si>
  <si>
    <t>Steppenreiter</t>
  </si>
  <si>
    <t>Schwertmeister</t>
  </si>
  <si>
    <t>Waffenschmied</t>
  </si>
  <si>
    <t>Schütze</t>
  </si>
  <si>
    <t>Troubadur</t>
  </si>
  <si>
    <t>Geschicklichkeit</t>
  </si>
  <si>
    <t>GES</t>
  </si>
  <si>
    <t>Stärke</t>
  </si>
  <si>
    <t>STR</t>
  </si>
  <si>
    <t>Zähigkeit</t>
  </si>
  <si>
    <t>ZÄH</t>
  </si>
  <si>
    <t>Wahrnehmung</t>
  </si>
  <si>
    <t>WAH</t>
  </si>
  <si>
    <t>Willenskraft</t>
  </si>
  <si>
    <t>WILL</t>
  </si>
  <si>
    <t>Charisma</t>
  </si>
  <si>
    <t>CHA</t>
  </si>
  <si>
    <t>ja</t>
  </si>
  <si>
    <t>T'skrang</t>
  </si>
  <si>
    <t>Nachtsicht</t>
  </si>
  <si>
    <t>Vielseitigkeit</t>
  </si>
  <si>
    <t>Erhöhte Wundschwelle, natürliche Rüstung</t>
  </si>
  <si>
    <t>Gahad, Nachtsicht</t>
  </si>
  <si>
    <t>Wärmesicht</t>
  </si>
  <si>
    <t>Kiemen, Schwanzkampf</t>
  </si>
  <si>
    <t>Astralsicht, erhöhte körperliche Verteidigung, Flugfähigkeit</t>
  </si>
  <si>
    <t>Starker Rücken, Wärmesicht</t>
  </si>
  <si>
    <t>Rassenfähigkeit</t>
  </si>
  <si>
    <t>Kosten Fertigkeiten</t>
  </si>
  <si>
    <t>Bonus</t>
  </si>
  <si>
    <t>kumuliert</t>
  </si>
  <si>
    <t>INI</t>
  </si>
  <si>
    <t>Rang-Boni</t>
  </si>
  <si>
    <t>Index</t>
  </si>
  <si>
    <t>körp. Vert.</t>
  </si>
  <si>
    <t>myst. Vert.</t>
  </si>
  <si>
    <t>soz. Vert.</t>
  </si>
  <si>
    <t>körperliche Verteidigung</t>
  </si>
  <si>
    <t>mystische Verteidigung</t>
  </si>
  <si>
    <t>soziale Verteidigung</t>
  </si>
  <si>
    <t>Bewusslosigkeit</t>
  </si>
  <si>
    <t>Tod</t>
  </si>
  <si>
    <t>Hieb Ausweichen</t>
  </si>
  <si>
    <t>Holzhaut</t>
  </si>
  <si>
    <t>Nahkampfwaffen</t>
  </si>
  <si>
    <t>Tigersprung</t>
  </si>
  <si>
    <t>Ablenken</t>
  </si>
  <si>
    <t>Akrobatische Verteidigung</t>
  </si>
  <si>
    <t>Feuerblut</t>
  </si>
  <si>
    <t>Gefahrensinn</t>
  </si>
  <si>
    <t>Kampfsinn</t>
  </si>
  <si>
    <t>Manövrieren</t>
  </si>
  <si>
    <t>Projektilwaffen</t>
  </si>
  <si>
    <t>Schildschlag</t>
  </si>
  <si>
    <t>Taktik</t>
  </si>
  <si>
    <t>Waffenloser Kampf</t>
  </si>
  <si>
    <t>Standhaftigkeit</t>
  </si>
  <si>
    <t>Lufttanz</t>
  </si>
  <si>
    <t>Wasserfallschlag</t>
  </si>
  <si>
    <t>Entwaffnen</t>
  </si>
  <si>
    <t>Etikette</t>
  </si>
  <si>
    <t>Führung</t>
  </si>
  <si>
    <t>Letzte Rettung</t>
  </si>
  <si>
    <t>Löwenherz</t>
  </si>
  <si>
    <t>Nachtreten</t>
  </si>
  <si>
    <t>Schwachstelle Erkennen</t>
  </si>
  <si>
    <t>Schwungvoller Angriff</t>
  </si>
  <si>
    <t>Stählerner Blick</t>
  </si>
  <si>
    <t>Zweitwaffe</t>
  </si>
  <si>
    <t>Erdhaut</t>
  </si>
  <si>
    <t>Ätherhaut</t>
  </si>
  <si>
    <t>Hammerschlag</t>
  </si>
  <si>
    <t>Zweiter Angriff</t>
  </si>
  <si>
    <t>Arkanes Gefasel</t>
  </si>
  <si>
    <t>Artefaktgeschichte</t>
  </si>
  <si>
    <t>Aufmerksamkeit</t>
  </si>
  <si>
    <t>Büchergedächnis</t>
  </si>
  <si>
    <t>Fremdsprachen</t>
  </si>
  <si>
    <t>Konversation</t>
  </si>
  <si>
    <t>Standardmatrix</t>
  </si>
  <si>
    <t>Tieranalyse</t>
  </si>
  <si>
    <t>Forschen</t>
  </si>
  <si>
    <t>Magie Neutralisieren</t>
  </si>
  <si>
    <t>Struktur Verstehen</t>
  </si>
  <si>
    <t>Astralsicht</t>
  </si>
  <si>
    <t>Hartnäckiges Gewebe</t>
  </si>
  <si>
    <t>Eiserner Wille</t>
  </si>
  <si>
    <t>Astrale Interferenz</t>
  </si>
  <si>
    <t>Faden Halten</t>
  </si>
  <si>
    <t>Fluch Unterdrücken</t>
  </si>
  <si>
    <t>E</t>
  </si>
  <si>
    <t>Str</t>
  </si>
  <si>
    <t>nur Rang</t>
  </si>
  <si>
    <t>Modifikatorkosten</t>
  </si>
  <si>
    <t>Modifikator</t>
  </si>
  <si>
    <t>Attributskosten</t>
  </si>
  <si>
    <t>Startattribut</t>
  </si>
  <si>
    <t>neuer Wert</t>
  </si>
  <si>
    <t>Diff.</t>
  </si>
  <si>
    <t>Start:</t>
  </si>
  <si>
    <t>Rest:</t>
  </si>
  <si>
    <t>relevant</t>
  </si>
  <si>
    <t>Aura lesen</t>
  </si>
  <si>
    <t>Sammelt Info über Ziel</t>
  </si>
  <si>
    <t>Blendende Zurschaustellung logischer Analyse</t>
  </si>
  <si>
    <t>+4 verbale Proben Basis Cha</t>
  </si>
  <si>
    <t>Eiserne Hand</t>
  </si>
  <si>
    <t>+3 Nahkampfproben</t>
  </si>
  <si>
    <t>Flammenblitz</t>
  </si>
  <si>
    <t>Will + 5 / phys</t>
  </si>
  <si>
    <t>Katzenaugen</t>
  </si>
  <si>
    <t>Kletterhilfe</t>
  </si>
  <si>
    <t>+4 Kletterprobe</t>
  </si>
  <si>
    <t>Mentaler Dolch</t>
  </si>
  <si>
    <t>Will +2 /myst -2 körp. Vert.</t>
  </si>
  <si>
    <t>Schneller zu Fuss</t>
  </si>
  <si>
    <t>Bewegungsrate +2</t>
  </si>
  <si>
    <t>Schnelllesen</t>
  </si>
  <si>
    <t>+4 auf Forschen</t>
  </si>
  <si>
    <t>Verzauberte Rüstung</t>
  </si>
  <si>
    <t>+3 phys. Rüstung</t>
  </si>
  <si>
    <t>Astralschild</t>
  </si>
  <si>
    <t>+2 myst. Verteidigung</t>
  </si>
  <si>
    <t>Ausweichschub</t>
  </si>
  <si>
    <t>+2 Hieb ausweichen</t>
  </si>
  <si>
    <t>Fadenkreuz</t>
  </si>
  <si>
    <t>+3 Fernkampf</t>
  </si>
  <si>
    <t>Interferenzausgleich</t>
  </si>
  <si>
    <t>Eleminiert Modi wg. Interfernzen</t>
  </si>
  <si>
    <t>Strickleiter</t>
  </si>
  <si>
    <t>Erschafft Leiter aus Seil, 50 S Radius</t>
  </si>
  <si>
    <t>Vernichtender Wille</t>
  </si>
  <si>
    <t>50 S</t>
  </si>
  <si>
    <t>Will +3 / myst u. -2 myst. Verteidigung</t>
  </si>
  <si>
    <t>+2 auf Spruchzauberei + Wirkung</t>
  </si>
  <si>
    <t>Auraschlag</t>
  </si>
  <si>
    <t>Will +3 / myst.</t>
  </si>
  <si>
    <t>Kampfeswut</t>
  </si>
  <si>
    <t>Ra + 10 Ru</t>
  </si>
  <si>
    <t>+2 Nahkampfprobe</t>
  </si>
  <si>
    <t>Levitation</t>
  </si>
  <si>
    <t>Levitiert bis 1.000 Pfund</t>
  </si>
  <si>
    <t>Magie identifizieren</t>
  </si>
  <si>
    <t>identifiziert Magieart</t>
  </si>
  <si>
    <t>Magiermal</t>
  </si>
  <si>
    <t>platziert Mal auf Ziel</t>
  </si>
  <si>
    <t>Berührung des Gauklers</t>
  </si>
  <si>
    <t>Will +6 / phys.</t>
  </si>
  <si>
    <t>Fesselnde Fäden</t>
  </si>
  <si>
    <t>fesselt mit Will +3</t>
  </si>
  <si>
    <t>Gewachsenes Bewusstsein</t>
  </si>
  <si>
    <t>+4 auf Wissensproben u. Struktur verstehen</t>
  </si>
  <si>
    <t>Last erleichtern</t>
  </si>
  <si>
    <t>Will +2, senkt Gewicht</t>
  </si>
  <si>
    <t>Leitfaden</t>
  </si>
  <si>
    <t>verschieden</t>
  </si>
  <si>
    <t>Will +4, Wollknäul</t>
  </si>
  <si>
    <t>Umhang des Magiers</t>
  </si>
  <si>
    <t>+6 myst Vert. Gegen magische Entdeckung</t>
  </si>
  <si>
    <t>Fliegen</t>
  </si>
  <si>
    <t>Ra x 10 Min</t>
  </si>
  <si>
    <t>Flugfähigkeit, Bew.Rate 12</t>
  </si>
  <si>
    <t>Mystischer Schock</t>
  </si>
  <si>
    <t>Will +4 / myst.</t>
  </si>
  <si>
    <t>Riesenwuchs</t>
  </si>
  <si>
    <t>+4 auf Stä &amp; Zäh &amp; Schadensproben</t>
  </si>
  <si>
    <t>Talent unterbrechen</t>
  </si>
  <si>
    <t>Blockt Talent</t>
  </si>
  <si>
    <t>Verlangsamen</t>
  </si>
  <si>
    <t>1/2 Bew., -5 auf Proben m. Ges</t>
  </si>
  <si>
    <t>Waffe herbei</t>
  </si>
  <si>
    <t>Ra in Woch</t>
  </si>
  <si>
    <t>Ritual, Will +6, ruft Waffe</t>
  </si>
  <si>
    <t>Energieschild</t>
  </si>
  <si>
    <t>Intuitives Ausweichen</t>
  </si>
  <si>
    <t>Schlaf</t>
  </si>
  <si>
    <t>Schläfert ein, Radius 8 S</t>
  </si>
  <si>
    <t>Verwüstung</t>
  </si>
  <si>
    <t>+3 auf Angriff u. Schadensprobe Nahkampf</t>
  </si>
  <si>
    <t>Zauber Verleihen</t>
  </si>
  <si>
    <t>11 / 15</t>
  </si>
  <si>
    <t>12 / 15</t>
  </si>
  <si>
    <t>verleiht Zauber</t>
  </si>
  <si>
    <t>Zerschmettern</t>
  </si>
  <si>
    <t>Will +7 /phys. &amp; -4 auf phy. Rüst.</t>
  </si>
  <si>
    <t>Hypergeschwindigkeit</t>
  </si>
  <si>
    <t xml:space="preserve">Will +2 </t>
  </si>
  <si>
    <t>Mystisches Netz</t>
  </si>
  <si>
    <t>Will +3, 16 S Radius, wie fesselnde Fäden</t>
  </si>
  <si>
    <t>Ruf</t>
  </si>
  <si>
    <t>100 Meilen</t>
  </si>
  <si>
    <t>Überbringt Botschaft</t>
  </si>
  <si>
    <t>Verknotete Fäden</t>
  </si>
  <si>
    <t>Will, Radius 4 S, blockt Zauberfäden</t>
  </si>
  <si>
    <t>Zauber verdrängen</t>
  </si>
  <si>
    <t>Will +5, verdrängt Zauber aus Matrix</t>
  </si>
  <si>
    <t>Zauberspeicher</t>
  </si>
  <si>
    <t>Speichert Zauber in Objekt</t>
  </si>
  <si>
    <t>12 / 17</t>
  </si>
  <si>
    <t>Astrale Katastrophe</t>
  </si>
  <si>
    <t>Will +5/myst., Radius 6 S., -2 auf alle Aktionsproben</t>
  </si>
  <si>
    <t>Karmablockade</t>
  </si>
  <si>
    <t>Blockt Karma</t>
  </si>
  <si>
    <t>Zauber einfangen</t>
  </si>
  <si>
    <t>Will +2, fängt Zauber</t>
  </si>
  <si>
    <t>Zauberdiebstahl</t>
  </si>
  <si>
    <t>Will +4, stiehlt Zauber aus Matrix</t>
  </si>
  <si>
    <t>Zauberkäfig</t>
  </si>
  <si>
    <t>-5 Spruchzauberei &amp; Fadenweben, Radius 2 S</t>
  </si>
  <si>
    <t>Zerquetaschen</t>
  </si>
  <si>
    <t>Will +3/phys.</t>
  </si>
  <si>
    <t>Astralsinn</t>
  </si>
  <si>
    <t>freie Punkte</t>
  </si>
  <si>
    <t>Wissensfertigkeit</t>
  </si>
  <si>
    <t>je nach Fertigkeit</t>
  </si>
  <si>
    <t>Kunstfertigkeit</t>
  </si>
  <si>
    <t>Sprachfertigekeiten</t>
  </si>
  <si>
    <t>Fremdsprache Mensch</t>
  </si>
  <si>
    <t>Fremdsprache Troll</t>
  </si>
  <si>
    <t>Fremdsprache Obsidianer</t>
  </si>
  <si>
    <t>Fremdsprache T'Skrang</t>
  </si>
  <si>
    <t>Fremdsprache Windling</t>
  </si>
  <si>
    <t>Fremdsprache Zwerg</t>
  </si>
  <si>
    <t>Punkte</t>
  </si>
  <si>
    <t>Art</t>
  </si>
  <si>
    <t>Backen</t>
  </si>
  <si>
    <t>Geschichten erzählen</t>
  </si>
  <si>
    <t>Karten zeichnen</t>
  </si>
  <si>
    <t>Körpermalerei</t>
  </si>
  <si>
    <t>Poesie</t>
  </si>
  <si>
    <t>Rüstung herstellen</t>
  </si>
  <si>
    <t>Schnitzen</t>
  </si>
  <si>
    <t>W</t>
  </si>
  <si>
    <t>Sticken</t>
  </si>
  <si>
    <t>Tätowieren</t>
  </si>
  <si>
    <t>Bildhauerei</t>
  </si>
  <si>
    <t>Jonglieren</t>
  </si>
  <si>
    <t>Kleidung und Stil</t>
  </si>
  <si>
    <t>Korbflechten</t>
  </si>
  <si>
    <t>Musizieren</t>
  </si>
  <si>
    <t>Runen schnitzen</t>
  </si>
  <si>
    <t>Schauspielerei</t>
  </si>
  <si>
    <t>Singen</t>
  </si>
  <si>
    <t>Tanzen</t>
  </si>
  <si>
    <t>Waffen herstellen</t>
  </si>
  <si>
    <t>Kalligraphie</t>
  </si>
  <si>
    <t>Alchemie und Tränke</t>
  </si>
  <si>
    <t>Dämonenkunde</t>
  </si>
  <si>
    <t>Geschichte Barsaives</t>
  </si>
  <si>
    <t>Geschichte einer Provinz</t>
  </si>
  <si>
    <t>Höfische Tänze</t>
  </si>
  <si>
    <t>Legende und Helden</t>
  </si>
  <si>
    <t>Rassenkunde</t>
  </si>
  <si>
    <t>Wilde Tiere</t>
  </si>
  <si>
    <t>Altertümliche Waffen</t>
  </si>
  <si>
    <t>Disziplinkunde</t>
  </si>
  <si>
    <t>Geschichte der Plage</t>
  </si>
  <si>
    <t>Handelsrouten</t>
  </si>
  <si>
    <t>Landwirtschaft</t>
  </si>
  <si>
    <t>Militärorganisation</t>
  </si>
  <si>
    <t>Militärgeschichte</t>
  </si>
  <si>
    <t>Tierkunde</t>
  </si>
  <si>
    <t>Rest</t>
  </si>
  <si>
    <t>Verbraucht</t>
  </si>
  <si>
    <t>Alchemie</t>
  </si>
  <si>
    <t>Abrichten</t>
  </si>
  <si>
    <t>Abwehrkreis</t>
  </si>
  <si>
    <t>Andere Inspirieren</t>
  </si>
  <si>
    <t>Bannmarkierung</t>
  </si>
  <si>
    <t>Beeindrucken</t>
  </si>
  <si>
    <t>Beschwören</t>
  </si>
  <si>
    <t>Beweisanalyse</t>
  </si>
  <si>
    <t>Blattschuss</t>
  </si>
  <si>
    <t>Bleibender Eindruck</t>
  </si>
  <si>
    <t>Blutige Kralle</t>
  </si>
  <si>
    <t>Brandpfeil</t>
  </si>
  <si>
    <t>Diplomatie</t>
  </si>
  <si>
    <t>Doppelter Sturmangriff</t>
  </si>
  <si>
    <t>Eiserne Konstitution</t>
  </si>
  <si>
    <t>Eleganter Abgang</t>
  </si>
  <si>
    <t>Emphatische Wahrnehmung</t>
  </si>
  <si>
    <t>Erster Eindruck</t>
  </si>
  <si>
    <t>Fallen Entschärfen</t>
  </si>
  <si>
    <t>Feilschen</t>
  </si>
  <si>
    <t>Flinke Hand</t>
  </si>
  <si>
    <t>Furchsterregender Sturmangriff</t>
  </si>
  <si>
    <t>Gedankenkette</t>
  </si>
  <si>
    <t>Gefühlsmelodie</t>
  </si>
  <si>
    <t>Gegenstand verbergen</t>
  </si>
  <si>
    <t>Geisterbann</t>
  </si>
  <si>
    <t>Geisterreittier</t>
  </si>
  <si>
    <t>Geistersprache</t>
  </si>
  <si>
    <t>Gewinnendes Lächeln</t>
  </si>
  <si>
    <t>Gezielter Querschläger</t>
  </si>
  <si>
    <t>Heimlicher Schritt</t>
  </si>
  <si>
    <t>Herzliches Lachen</t>
  </si>
  <si>
    <t>Hypnotisieren</t>
  </si>
  <si>
    <t>Illusionsverstärkung</t>
  </si>
  <si>
    <t>Kampfgebrüll</t>
  </si>
  <si>
    <t>Klingen Jonglieren</t>
  </si>
  <si>
    <t>Kobrastoss</t>
  </si>
  <si>
    <t>Krallenhand</t>
  </si>
  <si>
    <t>Str+3</t>
  </si>
  <si>
    <t>Kreisende Spion</t>
  </si>
  <si>
    <t>Kunstreiten</t>
  </si>
  <si>
    <t>Lebensblick</t>
  </si>
  <si>
    <t>Luftgleiten</t>
  </si>
  <si>
    <t>Luftsegeln</t>
  </si>
  <si>
    <t>Machtmaskierung</t>
  </si>
  <si>
    <t>Magische Markierung</t>
  </si>
  <si>
    <t>Magische Maske</t>
  </si>
  <si>
    <t>Mentale Tierkontrolle</t>
  </si>
  <si>
    <t>Mystische Verfolgung</t>
  </si>
  <si>
    <t>Nachtflieger Befehligen</t>
  </si>
  <si>
    <t>Navigation</t>
  </si>
  <si>
    <t>Projektil Rufen</t>
  </si>
  <si>
    <t>Reittier Panzern</t>
  </si>
  <si>
    <t>Reittierangriff</t>
  </si>
  <si>
    <t>Riposte</t>
  </si>
  <si>
    <t>Schlachtruf</t>
  </si>
  <si>
    <t>Schloss Knacken</t>
  </si>
  <si>
    <t>Schmetterschlag</t>
  </si>
  <si>
    <t>Schuld Abwälzen</t>
  </si>
  <si>
    <t>Schwenkangriff</t>
  </si>
  <si>
    <t>Sicherer Reitsitz</t>
  </si>
  <si>
    <t>Sprint</t>
  </si>
  <si>
    <t>Spurenlesen</t>
  </si>
  <si>
    <t>Starrsinn</t>
  </si>
  <si>
    <t>Stimmen imitieren</t>
  </si>
  <si>
    <t>Sturmangriff</t>
  </si>
  <si>
    <t>Taschendiebstahl</t>
  </si>
  <si>
    <t>Tier Bändigen</t>
  </si>
  <si>
    <t>Tierfreundschaft</t>
  </si>
  <si>
    <t>Tiergefährten Rufen</t>
  </si>
  <si>
    <t>Tiergefährten Verbessern</t>
  </si>
  <si>
    <t>Tierische Sinne</t>
  </si>
  <si>
    <t>Tiersprache</t>
  </si>
  <si>
    <t>Totstellen</t>
  </si>
  <si>
    <t>Überraschungsschlag</t>
  </si>
  <si>
    <t>Untrüglicher Blick</t>
  </si>
  <si>
    <t>Verängstigen</t>
  </si>
  <si>
    <t>Verbannen</t>
  </si>
  <si>
    <t>Verspotten</t>
  </si>
  <si>
    <t>Waffen Schmieden</t>
  </si>
  <si>
    <t>Weitschuss</t>
  </si>
  <si>
    <t>Weitsprung</t>
  </si>
  <si>
    <t>Wildnisüberleben</t>
  </si>
  <si>
    <t>Wispern</t>
  </si>
  <si>
    <t>Wortgeplänkel</t>
  </si>
  <si>
    <t>Wurfwaffen</t>
  </si>
  <si>
    <t>Zweiter Schuss</t>
  </si>
  <si>
    <t>Pro Kreis ein Punkt für Attribute</t>
  </si>
  <si>
    <t>alt</t>
  </si>
  <si>
    <t>neu</t>
  </si>
  <si>
    <t>verstärkt Astrales spüren</t>
  </si>
  <si>
    <t>Astralspeer</t>
  </si>
  <si>
    <t>Ätherische Finsternis</t>
  </si>
  <si>
    <t>Dunkelheit, Radius 4 S</t>
  </si>
  <si>
    <t>Augenblick des Todes</t>
  </si>
  <si>
    <t>Will +5, Einblick in letzte Momente</t>
  </si>
  <si>
    <t>Dunkler Bote</t>
  </si>
  <si>
    <t>Schickt nachtakt. Flugtier</t>
  </si>
  <si>
    <t>Geisterhand</t>
  </si>
  <si>
    <t>Will +2/myst. -2 körp. &amp; myst. Verteidigung</t>
  </si>
  <si>
    <t>Geisterpfeil</t>
  </si>
  <si>
    <t>Will +2/myst. -2 myst. Rüstung</t>
  </si>
  <si>
    <t>Kleiner Bannkreis</t>
  </si>
  <si>
    <t>Will +2/myst. Radius 4 S gegen Untote etc.</t>
  </si>
  <si>
    <t>Knochenkreis</t>
  </si>
  <si>
    <t>Bindet Geist an Ort, Radius 2 S</t>
  </si>
  <si>
    <t>Schattenverschmelzung</t>
  </si>
  <si>
    <t>Ra in Mon</t>
  </si>
  <si>
    <t>+4 auf Heimlicher Schritt</t>
  </si>
  <si>
    <t>Seelenlose Augen</t>
  </si>
  <si>
    <t>+3 auf Einschüchterung</t>
  </si>
  <si>
    <t>Seelenrüstung</t>
  </si>
  <si>
    <t>+3 myst. Rüstung</t>
  </si>
  <si>
    <t>Aspekt des Nebelgeistes</t>
  </si>
  <si>
    <t>+3 Angriff &amp; Schaden im Nahkampf, +3 körp. Vert.</t>
  </si>
  <si>
    <t>Kreis der Kälte</t>
  </si>
  <si>
    <t>Nebelgeist Beschwören</t>
  </si>
  <si>
    <t>Geisterbeschwörerkreis +4/myst</t>
  </si>
  <si>
    <t>Geisterbeschwörerkreis +10/myst, ruft Geist</t>
  </si>
  <si>
    <t>Nebelschild</t>
  </si>
  <si>
    <t>+4 auf Hieb Ausweichen</t>
  </si>
  <si>
    <t>Schädel des Todes</t>
  </si>
  <si>
    <t>Verängstigen als einfache Aktion</t>
  </si>
  <si>
    <t>Schattengeflüster</t>
  </si>
  <si>
    <t>100 S</t>
  </si>
  <si>
    <t>Durch Schatten lauschen</t>
  </si>
  <si>
    <t>Schneidende Nacht</t>
  </si>
  <si>
    <t>W4 Bonus auf Waffenschaden / phys. -2 myst. Vert.</t>
  </si>
  <si>
    <t>Aspekt des Feigen Heranschleichens</t>
  </si>
  <si>
    <t>überlegende Kundschafterfähigkeit</t>
  </si>
  <si>
    <t>Aspekt des Knochengeistes</t>
  </si>
  <si>
    <t>Bindet Knochengeist an Ziel</t>
  </si>
  <si>
    <t>Grabesbotschaft</t>
  </si>
  <si>
    <t>20 M</t>
  </si>
  <si>
    <t>Ra in Tagen</t>
  </si>
  <si>
    <t>Schickt Nachricht an Namensgeber</t>
  </si>
  <si>
    <t>Knochengeist Beschwören</t>
  </si>
  <si>
    <t>Beschwört Knochengeist</t>
  </si>
  <si>
    <t>Nebel der Angst</t>
  </si>
  <si>
    <t>Verängstigen gegen mehre Ziele, Radius 4 S</t>
  </si>
  <si>
    <t>Pfeil der Nacht</t>
  </si>
  <si>
    <t>+6 Projektilschaden, -2 myst. Rüstung</t>
  </si>
  <si>
    <t>Schmerzen</t>
  </si>
  <si>
    <t>3 temp. Wunden und verlangsamt</t>
  </si>
  <si>
    <t>Aspekt des Bedrohlichen Tyrannen</t>
  </si>
  <si>
    <t>Boni +6 auf soziale Interaktion</t>
  </si>
  <si>
    <t>Böser Blick</t>
  </si>
  <si>
    <t>+1 Erfolg bei Verängstigen</t>
  </si>
  <si>
    <t>Dunkler Spion</t>
  </si>
  <si>
    <t>Sicht und Gehöhr durch nachtakt. Flugtier</t>
  </si>
  <si>
    <t>Letzte Chance</t>
  </si>
  <si>
    <t>toter Char +4 Erholungsproben</t>
  </si>
  <si>
    <t>Sichtfenster</t>
  </si>
  <si>
    <t>Blick durch phys. Barriere</t>
  </si>
  <si>
    <t>Umhang des Nachtfliegers</t>
  </si>
  <si>
    <t>verwandelt sich in nachtakt. Flugtier</t>
  </si>
  <si>
    <t>Aspekt des Grausamen Arztes</t>
  </si>
  <si>
    <t>Erholungsprobe +6, Chirugie als Standardaktion</t>
  </si>
  <si>
    <t>Astraler Schutzkreis</t>
  </si>
  <si>
    <t>+4 myst. Rüstung</t>
  </si>
  <si>
    <t>Erblinden</t>
  </si>
  <si>
    <t>Ziel wird blind</t>
  </si>
  <si>
    <t>Staub zu Staub</t>
  </si>
  <si>
    <t>Will +8/myst. Gegen Untote</t>
  </si>
  <si>
    <t>Verdorren</t>
  </si>
  <si>
    <t xml:space="preserve">Will +6/myst. </t>
  </si>
  <si>
    <t>Verdorren umkehren</t>
  </si>
  <si>
    <t>heilt verdorrte Gliedmaße</t>
  </si>
  <si>
    <t>Astralschlund</t>
  </si>
  <si>
    <t>Geisterbeschwörerkreis +10/phys.</t>
  </si>
  <si>
    <t>Durch Den Schatten Treten</t>
  </si>
  <si>
    <t>astraler Durchgang, max 100 S</t>
  </si>
  <si>
    <t>+5 auf Erholungsprobe</t>
  </si>
  <si>
    <t>Freundliche Finsternis</t>
  </si>
  <si>
    <t>magische Finsternis, +2 Aktionsprob. freundl. Char, Radius 6 S</t>
  </si>
  <si>
    <t>Knochenbrecher</t>
  </si>
  <si>
    <t>Schwächende Düsternis</t>
  </si>
  <si>
    <t>Nebel erzeugt pro Ru 1 Wunde, 1/2 Bew., Radius 6 S</t>
  </si>
  <si>
    <t>Aspekt des Gelegenheitsmörders</t>
  </si>
  <si>
    <t>+5 Angriff &amp; Schaden im Nahkampf</t>
  </si>
  <si>
    <t>Astrales Leuchtfeuer</t>
  </si>
  <si>
    <t>Leuchtfeuer im Astralraum</t>
  </si>
  <si>
    <t>Herzbeklemmung</t>
  </si>
  <si>
    <t xml:space="preserve">Will </t>
  </si>
  <si>
    <t>Knochenpudding</t>
  </si>
  <si>
    <t>Verwandelt Knochen in Pudding</t>
  </si>
  <si>
    <t>Lähmkreis</t>
  </si>
  <si>
    <t>Will + Geisterbeschwörerkreis gegen Dämon etc.</t>
  </si>
  <si>
    <t>Üble Dämpfe</t>
  </si>
  <si>
    <t>Will +5/myst., Radius 10 S</t>
  </si>
  <si>
    <t>Aspekt des Astralen Gelehrten</t>
  </si>
  <si>
    <t>uneingeschrängte Wahrnehmung des Astralraums</t>
  </si>
  <si>
    <t>Astralklinge</t>
  </si>
  <si>
    <t>Waffe wirkt im Astralraum</t>
  </si>
  <si>
    <t>Dahinsiechen</t>
  </si>
  <si>
    <t xml:space="preserve">Will /myst. </t>
  </si>
  <si>
    <t>Dämonenruf</t>
  </si>
  <si>
    <t>Beschwört und bindet Dämon, Radius 4 S</t>
  </si>
  <si>
    <t>Geisterportal</t>
  </si>
  <si>
    <t>Will +10, Durchgang in Astralraum</t>
  </si>
  <si>
    <t>Schattenfessel</t>
  </si>
  <si>
    <t>Ziel ist gefesselt u. bedrängt</t>
  </si>
  <si>
    <t>8,8</t>
  </si>
  <si>
    <t>12,12</t>
  </si>
  <si>
    <t>12,6,6</t>
  </si>
  <si>
    <t>12,8,6</t>
  </si>
  <si>
    <t>12,8,8</t>
  </si>
  <si>
    <t>12,10,8</t>
  </si>
  <si>
    <t>20,8,8</t>
  </si>
  <si>
    <t>Astralvisier</t>
  </si>
  <si>
    <t>Energieschild gegen Angriffe</t>
  </si>
  <si>
    <t>Rüstung Schmieden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</si>
</sst>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W&quot;\ 0000"/>
  </numFmts>
  <fonts count="2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vantGarde Bk BT"/>
      <family val="2"/>
    </font>
    <font>
      <b/>
      <sz val="18"/>
      <color theme="1"/>
      <name val="Papyrus"/>
      <family val="4"/>
    </font>
    <font>
      <sz val="11"/>
      <color theme="1"/>
      <name val="Papyrus"/>
      <family val="4"/>
    </font>
    <font>
      <b/>
      <sz val="14"/>
      <color theme="1"/>
      <name val="Papyrus"/>
      <family val="4"/>
    </font>
    <font>
      <b/>
      <sz val="12"/>
      <color theme="1"/>
      <name val="Papyrus"/>
      <family val="4"/>
    </font>
    <font>
      <b/>
      <sz val="11"/>
      <color theme="1"/>
      <name val="Papyrus"/>
      <family val="4"/>
    </font>
    <font>
      <b/>
      <sz val="8"/>
      <color theme="1"/>
      <name val="Papyrus"/>
      <family val="4"/>
    </font>
    <font>
      <sz val="9"/>
      <color theme="1"/>
      <name val="Papyrus"/>
      <family val="4"/>
    </font>
    <font>
      <b/>
      <sz val="9"/>
      <color theme="1"/>
      <name val="Papyrus"/>
      <family val="4"/>
    </font>
    <font>
      <sz val="16"/>
      <color theme="1"/>
      <name val="Papyrus"/>
      <family val="4"/>
    </font>
    <font>
      <sz val="11"/>
      <color theme="0" tint="-4.9989318521683403E-2"/>
      <name val="Papyrus"/>
      <family val="4"/>
    </font>
    <font>
      <b/>
      <sz val="10"/>
      <color theme="1"/>
      <name val="Papyrus"/>
      <family val="4"/>
    </font>
    <font>
      <b/>
      <sz val="11"/>
      <color theme="1"/>
      <name val="AvantGarde Bk BT"/>
      <family val="2"/>
    </font>
    <font>
      <sz val="9"/>
      <color theme="1"/>
      <name val="AvantGarde Bk BT"/>
      <family val="2"/>
    </font>
    <font>
      <sz val="8"/>
      <color theme="1"/>
      <name val="AvantGarde Bk BT"/>
      <family val="2"/>
    </font>
    <font>
      <sz val="11"/>
      <color theme="1"/>
      <name val="AvantGarde Md BT"/>
      <family val="2"/>
    </font>
    <font>
      <b/>
      <sz val="14"/>
      <color theme="0"/>
      <name val="Wingdings"/>
      <charset val="2"/>
    </font>
    <font>
      <b/>
      <sz val="14"/>
      <color theme="0"/>
      <name val="Papyrus"/>
      <family val="4"/>
    </font>
    <font>
      <sz val="10"/>
      <color theme="1"/>
      <name val="AvantGarde Bk B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499984740745262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2499465926084170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/>
    <xf numFmtId="0" fontId="7" fillId="3" borderId="14" xfId="0" applyFont="1" applyFill="1" applyBorder="1" applyAlignment="1">
      <alignment horizontal="center" vertical="center"/>
    </xf>
    <xf numFmtId="0" fontId="8" fillId="3" borderId="14" xfId="0" applyFont="1" applyFill="1" applyBorder="1"/>
    <xf numFmtId="0" fontId="4" fillId="2" borderId="0" xfId="0" applyFont="1" applyFill="1" applyBorder="1" applyAlignment="1"/>
    <xf numFmtId="16" fontId="0" fillId="0" borderId="0" xfId="0" quotePrefix="1" applyNumberFormat="1"/>
    <xf numFmtId="49" fontId="0" fillId="0" borderId="0" xfId="0" quotePrefix="1" applyNumberFormat="1"/>
    <xf numFmtId="49" fontId="0" fillId="0" borderId="0" xfId="0" applyNumberFormat="1"/>
    <xf numFmtId="0" fontId="14" fillId="2" borderId="0" xfId="0" applyFont="1" applyFill="1"/>
    <xf numFmtId="0" fontId="2" fillId="2" borderId="16" xfId="0" applyFont="1" applyFill="1" applyBorder="1"/>
    <xf numFmtId="0" fontId="2" fillId="2" borderId="17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Fill="1" applyBorder="1"/>
    <xf numFmtId="0" fontId="2" fillId="0" borderId="1" xfId="0" applyFont="1" applyFill="1" applyBorder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14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37" xfId="0" applyFont="1" applyBorder="1"/>
    <xf numFmtId="0" fontId="0" fillId="0" borderId="38" xfId="0" applyFont="1" applyBorder="1"/>
    <xf numFmtId="0" fontId="0" fillId="0" borderId="39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1" fillId="0" borderId="4" xfId="0" applyFont="1" applyBorder="1"/>
    <xf numFmtId="0" fontId="1" fillId="0" borderId="40" xfId="0" applyFont="1" applyBorder="1"/>
    <xf numFmtId="0" fontId="0" fillId="0" borderId="41" xfId="0" applyFont="1" applyBorder="1"/>
    <xf numFmtId="0" fontId="0" fillId="0" borderId="4" xfId="0" applyFont="1" applyBorder="1"/>
    <xf numFmtId="0" fontId="0" fillId="0" borderId="12" xfId="0" applyFont="1" applyBorder="1"/>
    <xf numFmtId="0" fontId="0" fillId="0" borderId="5" xfId="0" applyBorder="1"/>
    <xf numFmtId="3" fontId="0" fillId="0" borderId="0" xfId="0" applyNumberForma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36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42" xfId="0" applyFont="1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4" fillId="0" borderId="7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42" xfId="0" applyFont="1" applyBorder="1"/>
    <xf numFmtId="49" fontId="0" fillId="0" borderId="7" xfId="0" applyNumberFormat="1" applyBorder="1"/>
    <xf numFmtId="0" fontId="14" fillId="0" borderId="0" xfId="0" applyFont="1" applyBorder="1"/>
    <xf numFmtId="0" fontId="2" fillId="0" borderId="0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4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2" fontId="2" fillId="2" borderId="3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7" fillId="3" borderId="13" xfId="0" applyFont="1" applyFill="1" applyBorder="1" applyAlignment="1">
      <alignment horizontal="left" indent="1"/>
    </xf>
    <xf numFmtId="0" fontId="7" fillId="3" borderId="14" xfId="0" applyFont="1" applyFill="1" applyBorder="1" applyAlignment="1">
      <alignment horizontal="left" indent="1"/>
    </xf>
    <xf numFmtId="0" fontId="4" fillId="2" borderId="1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3" fontId="2" fillId="0" borderId="10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17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2" fontId="2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0" fontId="20" fillId="0" borderId="18" xfId="0" quotePrefix="1" applyFont="1" applyFill="1" applyBorder="1" applyAlignment="1">
      <alignment horizontal="left" vertical="top" wrapText="1" shrinkToFit="1"/>
    </xf>
    <xf numFmtId="0" fontId="20" fillId="0" borderId="19" xfId="0" applyFont="1" applyFill="1" applyBorder="1" applyAlignment="1">
      <alignment horizontal="left" vertical="top" wrapText="1" shrinkToFit="1"/>
    </xf>
    <xf numFmtId="0" fontId="20" fillId="0" borderId="20" xfId="0" applyFont="1" applyFill="1" applyBorder="1" applyAlignment="1">
      <alignment horizontal="left" vertical="top" wrapText="1" shrinkToFit="1"/>
    </xf>
    <xf numFmtId="0" fontId="20" fillId="0" borderId="21" xfId="0" applyFont="1" applyFill="1" applyBorder="1" applyAlignment="1">
      <alignment horizontal="left" vertical="top" wrapText="1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2" xfId="0" applyFont="1" applyFill="1" applyBorder="1" applyAlignment="1">
      <alignment horizontal="left" vertical="top" wrapText="1" shrinkToFit="1"/>
    </xf>
    <xf numFmtId="0" fontId="20" fillId="0" borderId="23" xfId="0" applyFont="1" applyFill="1" applyBorder="1" applyAlignment="1">
      <alignment horizontal="left" vertical="top" wrapText="1" shrinkToFit="1"/>
    </xf>
    <xf numFmtId="0" fontId="20" fillId="0" borderId="9" xfId="0" applyFont="1" applyFill="1" applyBorder="1" applyAlignment="1">
      <alignment horizontal="left" vertical="top" wrapText="1" shrinkToFit="1"/>
    </xf>
    <xf numFmtId="0" fontId="20" fillId="0" borderId="24" xfId="0" applyFont="1" applyFill="1" applyBorder="1" applyAlignment="1">
      <alignment horizontal="left" vertical="top" wrapText="1" shrinkToFit="1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2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10" fillId="3" borderId="1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2" borderId="32" xfId="0" applyFont="1" applyFill="1" applyBorder="1" applyAlignment="1">
      <alignment vertical="center" wrapText="1" shrinkToFit="1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top" wrapText="1" shrinkToFit="1"/>
    </xf>
    <xf numFmtId="0" fontId="15" fillId="2" borderId="3" xfId="0" applyFont="1" applyFill="1" applyBorder="1" applyAlignment="1">
      <alignment vertical="top" wrapText="1" shrinkToFit="1"/>
    </xf>
    <xf numFmtId="0" fontId="15" fillId="2" borderId="32" xfId="0" applyFont="1" applyFill="1" applyBorder="1" applyAlignment="1">
      <alignment vertical="top" wrapText="1" shrinkToFit="1"/>
    </xf>
    <xf numFmtId="0" fontId="9" fillId="2" borderId="1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</cellXfs>
  <cellStyles count="1">
    <cellStyle name="Standard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zoomScaleNormal="100" workbookViewId="0">
      <selection activeCell="AJ16" sqref="AJ16"/>
    </sheetView>
  </sheetViews>
  <sheetFormatPr baseColWidth="10" defaultRowHeight="19.5" outlineLevelRow="1" x14ac:dyDescent="0.5"/>
  <cols>
    <col min="1" max="1" width="2.5" style="1" customWidth="1"/>
    <col min="2" max="5" width="3.125" style="11" customWidth="1"/>
    <col min="6" max="6" width="6" style="11" customWidth="1"/>
    <col min="7" max="7" width="7" style="11" customWidth="1"/>
    <col min="8" max="8" width="1.75" style="11" customWidth="1"/>
    <col min="9" max="25" width="3.125" style="11" customWidth="1"/>
    <col min="26" max="26" width="1.25" style="11" customWidth="1"/>
    <col min="27" max="30" width="3.125" style="11" customWidth="1"/>
    <col min="31" max="31" width="6.25" style="11" customWidth="1"/>
    <col min="32" max="32" width="2.375" style="1" customWidth="1"/>
    <col min="33" max="35" width="3.125" style="1" customWidth="1"/>
    <col min="36" max="36" width="3.875" style="1" customWidth="1"/>
    <col min="37" max="37" width="13.25" style="2" customWidth="1"/>
    <col min="38" max="16384" width="11" style="1"/>
  </cols>
  <sheetData>
    <row r="1" spans="1:43" ht="11.25" customHeight="1" thickBot="1" x14ac:dyDescent="0.55000000000000004">
      <c r="A1" s="10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0"/>
    </row>
    <row r="2" spans="1:43" ht="30" x14ac:dyDescent="0.5">
      <c r="A2" s="10"/>
      <c r="B2" s="93" t="s">
        <v>0</v>
      </c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  <c r="P2" s="52"/>
      <c r="Q2" s="97"/>
      <c r="R2" s="98"/>
      <c r="S2" s="98"/>
      <c r="T2" s="98"/>
      <c r="U2" s="98"/>
      <c r="V2" s="98"/>
      <c r="W2" s="98"/>
      <c r="X2" s="99"/>
      <c r="Y2" s="12"/>
      <c r="Z2" s="12"/>
      <c r="AA2" s="77" t="s">
        <v>61</v>
      </c>
      <c r="AB2" s="78"/>
      <c r="AC2" s="78"/>
      <c r="AD2" s="78"/>
      <c r="AE2" s="79"/>
      <c r="AF2" s="10"/>
    </row>
    <row r="3" spans="1:43" ht="27" thickBot="1" x14ac:dyDescent="0.55000000000000004">
      <c r="A3" s="10"/>
      <c r="B3" s="106" t="s">
        <v>1</v>
      </c>
      <c r="C3" s="107"/>
      <c r="D3" s="107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9"/>
      <c r="P3" s="52"/>
      <c r="Q3" s="100"/>
      <c r="R3" s="101"/>
      <c r="S3" s="101"/>
      <c r="T3" s="101"/>
      <c r="U3" s="101"/>
      <c r="V3" s="101"/>
      <c r="W3" s="101"/>
      <c r="X3" s="102"/>
      <c r="Y3" s="12"/>
      <c r="Z3" s="12"/>
      <c r="AA3" s="110" t="e">
        <f>VLOOKUP(E10,Basistabellen!A3:I33,AF3,FALSE)</f>
        <v>#N/A</v>
      </c>
      <c r="AB3" s="91"/>
      <c r="AC3" s="91"/>
      <c r="AD3" s="91"/>
      <c r="AE3" s="111"/>
      <c r="AF3" s="49">
        <v>4</v>
      </c>
    </row>
    <row r="4" spans="1:43" ht="27" thickBot="1" x14ac:dyDescent="0.55000000000000004">
      <c r="A4" s="10"/>
      <c r="B4" s="112" t="s">
        <v>2</v>
      </c>
      <c r="C4" s="113"/>
      <c r="D4" s="113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9"/>
      <c r="P4" s="52"/>
      <c r="Q4" s="100"/>
      <c r="R4" s="101"/>
      <c r="S4" s="101"/>
      <c r="T4" s="101"/>
      <c r="U4" s="101"/>
      <c r="V4" s="101"/>
      <c r="W4" s="101"/>
      <c r="X4" s="102"/>
      <c r="Y4" s="12"/>
      <c r="Z4" s="12"/>
      <c r="AA4" s="12"/>
      <c r="AB4" s="12"/>
      <c r="AC4" s="12"/>
      <c r="AD4" s="12"/>
      <c r="AE4" s="12"/>
      <c r="AF4" s="10"/>
    </row>
    <row r="5" spans="1:43" x14ac:dyDescent="0.5">
      <c r="A5" s="10"/>
      <c r="B5" s="114" t="s">
        <v>3</v>
      </c>
      <c r="C5" s="115"/>
      <c r="D5" s="115"/>
      <c r="E5" s="69">
        <v>6</v>
      </c>
      <c r="F5" s="70"/>
      <c r="G5" s="70"/>
      <c r="H5" s="71"/>
      <c r="I5" s="72" t="s">
        <v>106</v>
      </c>
      <c r="J5" s="73"/>
      <c r="K5" s="74"/>
      <c r="L5" s="75"/>
      <c r="M5" s="75"/>
      <c r="N5" s="75"/>
      <c r="O5" s="76"/>
      <c r="P5" s="52"/>
      <c r="Q5" s="100"/>
      <c r="R5" s="101"/>
      <c r="S5" s="101"/>
      <c r="T5" s="101"/>
      <c r="U5" s="101"/>
      <c r="V5" s="101"/>
      <c r="W5" s="101"/>
      <c r="X5" s="102"/>
      <c r="Y5" s="12"/>
      <c r="Z5" s="12"/>
      <c r="AA5" s="77" t="s">
        <v>79</v>
      </c>
      <c r="AB5" s="78"/>
      <c r="AC5" s="78"/>
      <c r="AD5" s="78"/>
      <c r="AE5" s="79"/>
      <c r="AF5" s="10"/>
    </row>
    <row r="6" spans="1:43" ht="20.25" thickBot="1" x14ac:dyDescent="0.55000000000000004">
      <c r="A6" s="10"/>
      <c r="B6" s="80" t="s">
        <v>4</v>
      </c>
      <c r="C6" s="81"/>
      <c r="D6" s="81"/>
      <c r="E6" s="82">
        <v>3</v>
      </c>
      <c r="F6" s="83"/>
      <c r="G6" s="83"/>
      <c r="H6" s="84"/>
      <c r="I6" s="85" t="s">
        <v>107</v>
      </c>
      <c r="J6" s="86"/>
      <c r="K6" s="87"/>
      <c r="L6" s="88"/>
      <c r="M6" s="88"/>
      <c r="N6" s="88"/>
      <c r="O6" s="89"/>
      <c r="P6" s="52"/>
      <c r="Q6" s="100"/>
      <c r="R6" s="101"/>
      <c r="S6" s="101"/>
      <c r="T6" s="101"/>
      <c r="U6" s="101"/>
      <c r="V6" s="101"/>
      <c r="W6" s="101"/>
      <c r="X6" s="102"/>
      <c r="Y6" s="12"/>
      <c r="Z6" s="12"/>
      <c r="AA6" s="90" t="e">
        <f>VLOOKUP(E3,Basistabellen!$A$39:$C$47,3,FALSE)</f>
        <v>#N/A</v>
      </c>
      <c r="AB6" s="91"/>
      <c r="AC6" s="91"/>
      <c r="AD6" s="91"/>
      <c r="AE6" s="92"/>
      <c r="AF6" s="10"/>
    </row>
    <row r="7" spans="1:43" ht="6" customHeight="1" thickBot="1" x14ac:dyDescent="0.55000000000000004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3"/>
      <c r="O7" s="13"/>
      <c r="P7" s="13"/>
      <c r="Q7" s="100"/>
      <c r="R7" s="101"/>
      <c r="S7" s="101"/>
      <c r="T7" s="101"/>
      <c r="U7" s="101"/>
      <c r="V7" s="101"/>
      <c r="W7" s="101"/>
      <c r="X7" s="102"/>
      <c r="Y7" s="12"/>
      <c r="Z7" s="12"/>
      <c r="AA7" s="12"/>
      <c r="AB7" s="12"/>
      <c r="AC7" s="12"/>
      <c r="AD7" s="12"/>
      <c r="AE7" s="12"/>
      <c r="AF7" s="10"/>
    </row>
    <row r="8" spans="1:43" x14ac:dyDescent="0.5">
      <c r="A8" s="10"/>
      <c r="B8" s="127" t="s">
        <v>5</v>
      </c>
      <c r="C8" s="128"/>
      <c r="D8" s="128"/>
      <c r="E8" s="128" t="s">
        <v>6</v>
      </c>
      <c r="F8" s="128"/>
      <c r="G8" s="128" t="s">
        <v>7</v>
      </c>
      <c r="H8" s="128"/>
      <c r="I8" s="128" t="s">
        <v>8</v>
      </c>
      <c r="J8" s="128"/>
      <c r="K8" s="128"/>
      <c r="L8" s="135"/>
      <c r="M8" s="13"/>
      <c r="N8" s="13"/>
      <c r="O8" s="13"/>
      <c r="P8" s="13"/>
      <c r="Q8" s="100"/>
      <c r="R8" s="101"/>
      <c r="S8" s="101"/>
      <c r="T8" s="101"/>
      <c r="U8" s="101"/>
      <c r="V8" s="101"/>
      <c r="W8" s="101"/>
      <c r="X8" s="102"/>
      <c r="Y8" s="12"/>
      <c r="Z8" s="12"/>
      <c r="AA8" s="12"/>
      <c r="AB8" s="12"/>
      <c r="AC8" s="12"/>
      <c r="AD8" s="12"/>
      <c r="AE8" s="12"/>
      <c r="AF8" s="10"/>
      <c r="AM8" s="1" t="s">
        <v>407</v>
      </c>
      <c r="AN8" s="1" t="s">
        <v>408</v>
      </c>
      <c r="AO8" s="1" t="s">
        <v>409</v>
      </c>
      <c r="AP8" s="1" t="s">
        <v>287</v>
      </c>
      <c r="AQ8" s="1" t="s">
        <v>412</v>
      </c>
    </row>
    <row r="9" spans="1:43" ht="20.25" thickBot="1" x14ac:dyDescent="0.55000000000000004">
      <c r="A9" s="10"/>
      <c r="B9" s="116" t="s">
        <v>9</v>
      </c>
      <c r="C9" s="117"/>
      <c r="D9" s="117"/>
      <c r="E9" s="118"/>
      <c r="F9" s="118"/>
      <c r="G9" s="119" t="str">
        <f>IFERROR(VLOOKUP(E9,Basistabellen!$A$3:$I$33,2,FALSE),"")</f>
        <v/>
      </c>
      <c r="H9" s="119"/>
      <c r="I9" s="136" t="str">
        <f>IFERROR("W "&amp;VLOOKUP(G9,$AA$11:$AE$48,2,FALSE),"")</f>
        <v/>
      </c>
      <c r="J9" s="136"/>
      <c r="K9" s="136"/>
      <c r="L9" s="137"/>
      <c r="M9" s="13"/>
      <c r="N9" s="13"/>
      <c r="O9" s="13"/>
      <c r="P9" s="13"/>
      <c r="Q9" s="100"/>
      <c r="R9" s="101"/>
      <c r="S9" s="101"/>
      <c r="T9" s="101"/>
      <c r="U9" s="101"/>
      <c r="V9" s="101"/>
      <c r="W9" s="101"/>
      <c r="X9" s="102"/>
      <c r="Y9" s="12"/>
      <c r="Z9" s="12"/>
      <c r="AA9" s="12"/>
      <c r="AB9" s="12"/>
      <c r="AC9" s="12"/>
      <c r="AD9" s="12"/>
      <c r="AE9" s="12"/>
      <c r="AF9" s="10"/>
      <c r="AL9" s="1" t="s">
        <v>9</v>
      </c>
      <c r="AM9" s="56" t="e">
        <f>VLOOKUP($E$3,Hilfstabellen!$A$20:$G$28,2,FALSE)</f>
        <v>#N/A</v>
      </c>
      <c r="AN9" s="56"/>
      <c r="AO9" s="1">
        <f>IF(AN9&lt;&gt;"",AN9-AM9,0)</f>
        <v>0</v>
      </c>
      <c r="AP9" s="1">
        <f>VLOOKUP($AO9,Hilfstabellen!$A$33:$B$41,2,FALSE)</f>
        <v>0</v>
      </c>
      <c r="AQ9" s="2" t="e">
        <f>IF(VLOOKUP($E$4,Hilfstabellen!$A$3:$G$18,2,FALSE)="ja","ja","")</f>
        <v>#N/A</v>
      </c>
    </row>
    <row r="10" spans="1:43" x14ac:dyDescent="0.5">
      <c r="A10" s="10"/>
      <c r="B10" s="116" t="s">
        <v>10</v>
      </c>
      <c r="C10" s="117"/>
      <c r="D10" s="117"/>
      <c r="E10" s="118"/>
      <c r="F10" s="118"/>
      <c r="G10" s="119" t="str">
        <f>IFERROR(VLOOKUP(E10,Basistabellen!$A$3:$I$33,2,FALSE),"")</f>
        <v/>
      </c>
      <c r="H10" s="119"/>
      <c r="I10" s="119" t="str">
        <f>IFERROR("W "&amp;VLOOKUP(G10,$AA$11:$AE$49,2,FALSE),"")</f>
        <v/>
      </c>
      <c r="J10" s="119"/>
      <c r="K10" s="119"/>
      <c r="L10" s="120"/>
      <c r="M10" s="13"/>
      <c r="N10" s="13"/>
      <c r="O10" s="13"/>
      <c r="P10" s="13"/>
      <c r="Q10" s="100"/>
      <c r="R10" s="101"/>
      <c r="S10" s="101"/>
      <c r="T10" s="101"/>
      <c r="U10" s="101"/>
      <c r="V10" s="101"/>
      <c r="W10" s="101"/>
      <c r="X10" s="102"/>
      <c r="Y10" s="12"/>
      <c r="Z10" s="12"/>
      <c r="AA10" s="58" t="s">
        <v>24</v>
      </c>
      <c r="AB10" s="121" t="s">
        <v>8</v>
      </c>
      <c r="AC10" s="122"/>
      <c r="AD10" s="122"/>
      <c r="AE10" s="123"/>
      <c r="AF10" s="10"/>
      <c r="AL10" s="1" t="s">
        <v>10</v>
      </c>
      <c r="AM10" s="56" t="e">
        <f>VLOOKUP($E$3,Hilfstabellen!$A$20:$G$28,3,FALSE)</f>
        <v>#N/A</v>
      </c>
      <c r="AN10" s="56"/>
      <c r="AO10" s="1">
        <f t="shared" ref="AO10:AO14" si="0">IF(AN10&lt;&gt;"",AN10-AM10,0)</f>
        <v>0</v>
      </c>
      <c r="AP10" s="1">
        <f>VLOOKUP($AO10,Hilfstabellen!$A$33:$B$41,2,FALSE)</f>
        <v>0</v>
      </c>
      <c r="AQ10" s="2" t="e">
        <f>IF(VLOOKUP($E$4,Hilfstabellen!$A$3:$G$18,3,FALSE)="ja","ja","")</f>
        <v>#N/A</v>
      </c>
    </row>
    <row r="11" spans="1:43" ht="20.25" thickBot="1" x14ac:dyDescent="0.55000000000000004">
      <c r="A11" s="10"/>
      <c r="B11" s="116" t="s">
        <v>11</v>
      </c>
      <c r="C11" s="117"/>
      <c r="D11" s="117"/>
      <c r="E11" s="118"/>
      <c r="F11" s="118"/>
      <c r="G11" s="119" t="str">
        <f>IFERROR(VLOOKUP(E11,Basistabellen!$A$3:$I$33,2,FALSE),"")</f>
        <v/>
      </c>
      <c r="H11" s="119"/>
      <c r="I11" s="119" t="str">
        <f>IFERROR("W "&amp;VLOOKUP(G11,$AA$11:$AE$49,2,FALSE),"")</f>
        <v/>
      </c>
      <c r="J11" s="119"/>
      <c r="K11" s="119"/>
      <c r="L11" s="120"/>
      <c r="M11" s="13"/>
      <c r="N11" s="13"/>
      <c r="O11" s="13"/>
      <c r="P11" s="13"/>
      <c r="Q11" s="103"/>
      <c r="R11" s="104"/>
      <c r="S11" s="104"/>
      <c r="T11" s="104"/>
      <c r="U11" s="104"/>
      <c r="V11" s="104"/>
      <c r="W11" s="104"/>
      <c r="X11" s="105"/>
      <c r="Y11" s="12"/>
      <c r="Z11" s="12"/>
      <c r="AA11" s="21">
        <v>3</v>
      </c>
      <c r="AB11" s="124" t="s">
        <v>45</v>
      </c>
      <c r="AC11" s="125"/>
      <c r="AD11" s="125"/>
      <c r="AE11" s="126"/>
      <c r="AF11" s="10"/>
      <c r="AL11" s="1" t="s">
        <v>11</v>
      </c>
      <c r="AM11" s="56" t="e">
        <f>VLOOKUP($E$3,Hilfstabellen!$A$20:$G$28,4,FALSE)</f>
        <v>#N/A</v>
      </c>
      <c r="AN11" s="56"/>
      <c r="AO11" s="1">
        <f t="shared" si="0"/>
        <v>0</v>
      </c>
      <c r="AP11" s="1">
        <f>VLOOKUP($AO11,Hilfstabellen!$A$33:$B$41,2,FALSE)</f>
        <v>0</v>
      </c>
      <c r="AQ11" s="2" t="e">
        <f>IF(VLOOKUP($E$4,Hilfstabellen!$A$3:$G$18,4,FALSE)="ja","ja","")</f>
        <v>#N/A</v>
      </c>
    </row>
    <row r="12" spans="1:43" ht="20.25" thickBot="1" x14ac:dyDescent="0.55000000000000004">
      <c r="A12" s="10"/>
      <c r="B12" s="116" t="s">
        <v>12</v>
      </c>
      <c r="C12" s="117"/>
      <c r="D12" s="117"/>
      <c r="E12" s="118"/>
      <c r="F12" s="118"/>
      <c r="G12" s="119" t="str">
        <f>IFERROR(VLOOKUP(E12,Basistabellen!$A$3:$I$33,2,FALSE),"")</f>
        <v/>
      </c>
      <c r="H12" s="119"/>
      <c r="I12" s="119" t="str">
        <f>IFERROR("W "&amp;VLOOKUP(G12,$AA$11:$AE$49,2,FALSE),"")</f>
        <v/>
      </c>
      <c r="J12" s="119"/>
      <c r="K12" s="119"/>
      <c r="L12" s="120"/>
      <c r="M12" s="13"/>
      <c r="N12" s="13"/>
      <c r="O12" s="13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1">
        <f>AA11+1</f>
        <v>4</v>
      </c>
      <c r="AB12" s="124" t="s">
        <v>46</v>
      </c>
      <c r="AC12" s="125"/>
      <c r="AD12" s="125"/>
      <c r="AE12" s="126"/>
      <c r="AF12" s="10"/>
      <c r="AL12" s="1" t="s">
        <v>12</v>
      </c>
      <c r="AM12" s="56" t="e">
        <f>VLOOKUP($E$3,Hilfstabellen!$A$20:$G$28,5,FALSE)</f>
        <v>#N/A</v>
      </c>
      <c r="AN12" s="56"/>
      <c r="AO12" s="1">
        <f t="shared" si="0"/>
        <v>0</v>
      </c>
      <c r="AP12" s="1">
        <f>VLOOKUP($AO12,Hilfstabellen!$A$33:$B$41,2,FALSE)</f>
        <v>0</v>
      </c>
      <c r="AQ12" s="2" t="e">
        <f>IF(VLOOKUP($E$4,Hilfstabellen!$A$3:$G$18,5,FALSE)="ja","ja","")</f>
        <v>#N/A</v>
      </c>
    </row>
    <row r="13" spans="1:43" x14ac:dyDescent="0.5">
      <c r="A13" s="10"/>
      <c r="B13" s="116" t="s">
        <v>13</v>
      </c>
      <c r="C13" s="117"/>
      <c r="D13" s="117"/>
      <c r="E13" s="118"/>
      <c r="F13" s="118"/>
      <c r="G13" s="119" t="str">
        <f>IFERROR(VLOOKUP(E13,Basistabellen!$A$3:$I$33,2,FALSE),"")</f>
        <v/>
      </c>
      <c r="H13" s="119"/>
      <c r="I13" s="119" t="str">
        <f>IFERROR("W "&amp;VLOOKUP(G13,$AA$11:$AE$49,2,FALSE),"")</f>
        <v/>
      </c>
      <c r="J13" s="119"/>
      <c r="K13" s="119"/>
      <c r="L13" s="120"/>
      <c r="M13" s="12"/>
      <c r="N13" s="12"/>
      <c r="O13" s="127" t="s">
        <v>15</v>
      </c>
      <c r="P13" s="128"/>
      <c r="Q13" s="128"/>
      <c r="R13" s="128"/>
      <c r="S13" s="133" t="str">
        <f>"W"&amp;IFERROR(VLOOKUP(G11,$AA$11:$AE$48,2,FALSE),"")</f>
        <v>W</v>
      </c>
      <c r="T13" s="133"/>
      <c r="U13" s="133"/>
      <c r="V13" s="134"/>
      <c r="W13" s="49">
        <v>8</v>
      </c>
      <c r="X13" s="12"/>
      <c r="Y13" s="12"/>
      <c r="Z13" s="12"/>
      <c r="AA13" s="21">
        <f t="shared" ref="AA13:AA48" si="1">AA12+1</f>
        <v>5</v>
      </c>
      <c r="AB13" s="124" t="s">
        <v>47</v>
      </c>
      <c r="AC13" s="125"/>
      <c r="AD13" s="125"/>
      <c r="AE13" s="126"/>
      <c r="AF13" s="10"/>
      <c r="AK13" s="1"/>
      <c r="AL13" s="1" t="s">
        <v>13</v>
      </c>
      <c r="AM13" s="56" t="e">
        <f>VLOOKUP($E$3,Hilfstabellen!$A$20:$G$28,6,FALSE)</f>
        <v>#N/A</v>
      </c>
      <c r="AN13" s="56"/>
      <c r="AO13" s="1">
        <f t="shared" si="0"/>
        <v>0</v>
      </c>
      <c r="AP13" s="1">
        <f>VLOOKUP($AO13,Hilfstabellen!$A$33:$B$41,2,FALSE)</f>
        <v>0</v>
      </c>
      <c r="AQ13" s="2" t="e">
        <f>IF(VLOOKUP($E$4,Hilfstabellen!$A$3:$G$18,6,FALSE)="ja","ja","")</f>
        <v>#N/A</v>
      </c>
    </row>
    <row r="14" spans="1:43" ht="20.25" thickBot="1" x14ac:dyDescent="0.55000000000000004">
      <c r="A14" s="10"/>
      <c r="B14" s="138" t="s">
        <v>14</v>
      </c>
      <c r="C14" s="139"/>
      <c r="D14" s="139"/>
      <c r="E14" s="140"/>
      <c r="F14" s="140"/>
      <c r="G14" s="141" t="str">
        <f>IFERROR(VLOOKUP(E14,Basistabellen!$A$3:$I$33,2,FALSE),"")</f>
        <v/>
      </c>
      <c r="H14" s="141"/>
      <c r="I14" s="141" t="str">
        <f>IFERROR("W "&amp;VLOOKUP(G14,$AA$11:$AE$49,2,FALSE),"")</f>
        <v/>
      </c>
      <c r="J14" s="141"/>
      <c r="K14" s="141"/>
      <c r="L14" s="111"/>
      <c r="M14" s="12"/>
      <c r="N14" s="12"/>
      <c r="O14" s="138" t="s">
        <v>16</v>
      </c>
      <c r="P14" s="139"/>
      <c r="Q14" s="139"/>
      <c r="R14" s="139"/>
      <c r="S14" s="141" t="e">
        <f>(VLOOKUP(E3,Basistabellen!$A$39:$C$47,2,FALSE)*E5)</f>
        <v>#N/A</v>
      </c>
      <c r="T14" s="141"/>
      <c r="U14" s="141"/>
      <c r="V14" s="111"/>
      <c r="W14" s="12"/>
      <c r="X14" s="12"/>
      <c r="Y14" s="12"/>
      <c r="Z14" s="12"/>
      <c r="AA14" s="21">
        <f t="shared" si="1"/>
        <v>6</v>
      </c>
      <c r="AB14" s="124" t="s">
        <v>48</v>
      </c>
      <c r="AC14" s="125"/>
      <c r="AD14" s="125"/>
      <c r="AE14" s="126"/>
      <c r="AF14" s="10"/>
      <c r="AK14" s="1"/>
      <c r="AL14" s="1" t="s">
        <v>14</v>
      </c>
      <c r="AM14" s="56" t="e">
        <f>VLOOKUP($E$3,Hilfstabellen!$A$20:$G$28,7,FALSE)</f>
        <v>#N/A</v>
      </c>
      <c r="AN14" s="56"/>
      <c r="AO14" s="1">
        <f t="shared" si="0"/>
        <v>0</v>
      </c>
      <c r="AP14" s="54">
        <f>VLOOKUP($AO14,Hilfstabellen!$A$33:$B$41,2,FALSE)</f>
        <v>0</v>
      </c>
      <c r="AQ14" s="2" t="e">
        <f>IF(VLOOKUP($E$4,Hilfstabellen!$A$3:$G$18,7,FALSE)="ja","ja","")</f>
        <v>#N/A</v>
      </c>
    </row>
    <row r="15" spans="1:43" ht="20.25" thickBot="1" x14ac:dyDescent="0.55000000000000004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21">
        <f t="shared" si="1"/>
        <v>7</v>
      </c>
      <c r="AB15" s="124" t="s">
        <v>49</v>
      </c>
      <c r="AC15" s="125"/>
      <c r="AD15" s="125"/>
      <c r="AE15" s="126"/>
      <c r="AF15" s="10"/>
      <c r="AK15" s="1"/>
      <c r="AP15" s="1">
        <f>SUM(AP9:AP14)</f>
        <v>0</v>
      </c>
    </row>
    <row r="16" spans="1:43" x14ac:dyDescent="0.5">
      <c r="A16" s="10"/>
      <c r="B16" s="129" t="s">
        <v>345</v>
      </c>
      <c r="C16" s="130"/>
      <c r="D16" s="130"/>
      <c r="E16" s="130"/>
      <c r="F16" s="131" t="e">
        <f>VLOOKUP(E9,Basistabellen!$A$3:$I$36,3,FALSE)+VLOOKUP(E4&amp;E5,Basistabellen!$A$85:$K$206,5,FALSE)</f>
        <v>#N/A</v>
      </c>
      <c r="G16" s="132"/>
      <c r="H16" s="49">
        <v>3</v>
      </c>
      <c r="I16" s="129" t="s">
        <v>161</v>
      </c>
      <c r="J16" s="130"/>
      <c r="K16" s="130"/>
      <c r="L16" s="133">
        <f>SUM(J66:K69)</f>
        <v>0</v>
      </c>
      <c r="M16" s="134"/>
      <c r="N16" s="49"/>
      <c r="O16" s="12"/>
      <c r="P16" s="129" t="s">
        <v>17</v>
      </c>
      <c r="Q16" s="130"/>
      <c r="R16" s="130"/>
      <c r="S16" s="133" t="e">
        <f>VLOOKUP(E11,Basistabellen!$A$3:$I$33,7,FALSE)</f>
        <v>#N/A</v>
      </c>
      <c r="T16" s="134"/>
      <c r="U16" s="49"/>
      <c r="V16" s="12"/>
      <c r="W16" s="12"/>
      <c r="X16" s="12"/>
      <c r="Y16" s="12"/>
      <c r="Z16" s="12"/>
      <c r="AA16" s="21">
        <f t="shared" si="1"/>
        <v>8</v>
      </c>
      <c r="AB16" s="124" t="s">
        <v>50</v>
      </c>
      <c r="AC16" s="125"/>
      <c r="AD16" s="125"/>
      <c r="AE16" s="126"/>
      <c r="AF16" s="10"/>
      <c r="AK16" s="1"/>
      <c r="AO16" s="54" t="s">
        <v>410</v>
      </c>
      <c r="AP16" s="54">
        <v>25</v>
      </c>
    </row>
    <row r="17" spans="1:43" ht="20.25" thickBot="1" x14ac:dyDescent="0.55000000000000004">
      <c r="A17" s="10"/>
      <c r="B17" s="152" t="s">
        <v>346</v>
      </c>
      <c r="C17" s="153"/>
      <c r="D17" s="153"/>
      <c r="E17" s="153"/>
      <c r="F17" s="154" t="e">
        <f>VLOOKUP(E13,Basistabellen!$A$3:$I$36,3,FALSE)+VLOOKUP($E$4&amp;$E$5,Basistabellen!$A$85:$K$206,7,FALSE)</f>
        <v>#N/A</v>
      </c>
      <c r="G17" s="155"/>
      <c r="H17" s="49">
        <v>9</v>
      </c>
      <c r="I17" s="152" t="s">
        <v>162</v>
      </c>
      <c r="J17" s="153"/>
      <c r="K17" s="153"/>
      <c r="L17" s="119">
        <f>SUM(L66:M68)+4</f>
        <v>4</v>
      </c>
      <c r="M17" s="120"/>
      <c r="N17" s="49"/>
      <c r="O17" s="12"/>
      <c r="P17" s="156" t="s">
        <v>18</v>
      </c>
      <c r="Q17" s="157"/>
      <c r="R17" s="157"/>
      <c r="S17" s="158" t="e">
        <f>(E11*2)+(VLOOKUP($E$4&amp;$E$5,Basistabellen!$A$87:$M$206,12,FALSE)*E5)</f>
        <v>#N/A</v>
      </c>
      <c r="T17" s="159"/>
      <c r="U17" s="49"/>
      <c r="V17" s="12"/>
      <c r="W17" s="12"/>
      <c r="X17" s="12"/>
      <c r="Y17" s="12"/>
      <c r="Z17" s="12"/>
      <c r="AA17" s="21">
        <f t="shared" si="1"/>
        <v>9</v>
      </c>
      <c r="AB17" s="124" t="s">
        <v>52</v>
      </c>
      <c r="AC17" s="125"/>
      <c r="AD17" s="125"/>
      <c r="AE17" s="126"/>
      <c r="AF17" s="10"/>
      <c r="AK17" s="1"/>
      <c r="AO17" s="1" t="s">
        <v>411</v>
      </c>
      <c r="AP17" s="55">
        <f>AP16-AP15</f>
        <v>25</v>
      </c>
    </row>
    <row r="18" spans="1:43" ht="25.5" thickTop="1" thickBot="1" x14ac:dyDescent="0.55000000000000004">
      <c r="A18" s="10"/>
      <c r="B18" s="144" t="s">
        <v>347</v>
      </c>
      <c r="C18" s="145"/>
      <c r="D18" s="145"/>
      <c r="E18" s="145"/>
      <c r="F18" s="146" t="e">
        <f>VLOOKUP(E14,Basistabellen!$A$3:$I$36,3,FALSE)+VLOOKUP($E$4&amp;$E$5,Basistabellen!$A$85:$K$206,9,FALSE)</f>
        <v>#N/A</v>
      </c>
      <c r="G18" s="147"/>
      <c r="H18" s="49">
        <v>7</v>
      </c>
      <c r="I18" s="148" t="s">
        <v>67</v>
      </c>
      <c r="J18" s="149"/>
      <c r="K18" s="149"/>
      <c r="L18" s="141" t="e">
        <f>"W"&amp;VLOOKUP(VLOOKUP(E9,Basistabellen!$A$3:$I$33,2,FALSE),$AA$11:$AE$48,2,FALSE+VLOOKUP($E$4&amp;$E$5,Basistabellen!$A$85:$K$206,11,FALSE))</f>
        <v>#N/A</v>
      </c>
      <c r="M18" s="111"/>
      <c r="N18" s="49"/>
      <c r="O18" s="12"/>
      <c r="P18" s="150" t="s">
        <v>286</v>
      </c>
      <c r="Q18" s="151"/>
      <c r="R18" s="151"/>
      <c r="S18" s="141" t="e">
        <f>S17+G11+(VLOOKUP($E$4&amp;$E$5,Basistabellen!$A$87:$M$206,13,FALSE)*E5)</f>
        <v>#N/A</v>
      </c>
      <c r="T18" s="111"/>
      <c r="U18" s="49"/>
      <c r="V18" s="12"/>
      <c r="W18" s="12"/>
      <c r="X18" s="12"/>
      <c r="Y18" s="12"/>
      <c r="Z18" s="12"/>
      <c r="AA18" s="21">
        <f t="shared" si="1"/>
        <v>10</v>
      </c>
      <c r="AB18" s="124" t="s">
        <v>777</v>
      </c>
      <c r="AC18" s="125"/>
      <c r="AD18" s="125"/>
      <c r="AE18" s="126"/>
      <c r="AF18" s="10"/>
      <c r="AK18" s="1"/>
    </row>
    <row r="19" spans="1:43" ht="20.25" thickBot="1" x14ac:dyDescent="0.55000000000000004">
      <c r="A19" s="1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21">
        <f t="shared" si="1"/>
        <v>11</v>
      </c>
      <c r="AB19" s="124" t="s">
        <v>53</v>
      </c>
      <c r="AC19" s="125"/>
      <c r="AD19" s="125"/>
      <c r="AE19" s="126"/>
      <c r="AF19" s="10"/>
      <c r="AK19" s="1"/>
      <c r="AL19" s="60" t="s">
        <v>662</v>
      </c>
      <c r="AM19" s="60"/>
      <c r="AN19" s="60"/>
      <c r="AO19" s="60"/>
      <c r="AP19" s="60"/>
      <c r="AQ19" s="60">
        <f>E5</f>
        <v>6</v>
      </c>
    </row>
    <row r="20" spans="1:43" x14ac:dyDescent="0.5">
      <c r="A20" s="10"/>
      <c r="B20" s="142" t="s">
        <v>19</v>
      </c>
      <c r="C20" s="122"/>
      <c r="D20" s="122"/>
      <c r="E20" s="122"/>
      <c r="F20" s="122"/>
      <c r="G20" s="143"/>
      <c r="H20" s="121" t="s">
        <v>20</v>
      </c>
      <c r="I20" s="143"/>
      <c r="J20" s="128" t="s">
        <v>142</v>
      </c>
      <c r="K20" s="128"/>
      <c r="L20" s="128" t="s">
        <v>21</v>
      </c>
      <c r="M20" s="128"/>
      <c r="N20" s="128" t="s">
        <v>7</v>
      </c>
      <c r="O20" s="128"/>
      <c r="P20" s="121" t="s">
        <v>8</v>
      </c>
      <c r="Q20" s="122"/>
      <c r="R20" s="122"/>
      <c r="S20" s="143"/>
      <c r="T20" s="14" t="s">
        <v>22</v>
      </c>
      <c r="U20" s="15" t="s">
        <v>23</v>
      </c>
      <c r="V20" s="121" t="s">
        <v>3</v>
      </c>
      <c r="W20" s="143"/>
      <c r="X20" s="121" t="s">
        <v>102</v>
      </c>
      <c r="Y20" s="123"/>
      <c r="Z20" s="50"/>
      <c r="AA20" s="21">
        <f t="shared" si="1"/>
        <v>12</v>
      </c>
      <c r="AB20" s="124" t="s">
        <v>51</v>
      </c>
      <c r="AC20" s="125"/>
      <c r="AD20" s="125"/>
      <c r="AE20" s="126"/>
      <c r="AF20" s="10"/>
      <c r="AK20" s="1"/>
      <c r="AN20" s="1" t="s">
        <v>663</v>
      </c>
      <c r="AP20" s="1" t="s">
        <v>664</v>
      </c>
    </row>
    <row r="21" spans="1:43" ht="17.25" x14ac:dyDescent="0.4">
      <c r="A21" s="10"/>
      <c r="B21" s="162"/>
      <c r="C21" s="163"/>
      <c r="D21" s="163"/>
      <c r="E21" s="163"/>
      <c r="F21" s="163"/>
      <c r="G21" s="164"/>
      <c r="H21" s="118"/>
      <c r="I21" s="118"/>
      <c r="J21" s="119" t="str">
        <f>IFERROR(VLOOKUP(B21,Talente!A:B,2,FALSE),"")</f>
        <v/>
      </c>
      <c r="K21" s="119"/>
      <c r="L21" s="119" t="str">
        <f>IFERROR(VLOOKUP(J21,$B$9:$H$14,6,FALSE),"")</f>
        <v/>
      </c>
      <c r="M21" s="119"/>
      <c r="N21" s="119" t="str">
        <f>IFERROR(IF(VLOOKUP(B21,Talente!A:C,3,FALSE)="mit Rang",H21+L21,H21),"")</f>
        <v/>
      </c>
      <c r="O21" s="119"/>
      <c r="P21" s="170" t="str">
        <f>IFERROR(VLOOKUP(N21,$AA$11:$AE$48,2,FALSE),"")</f>
        <v/>
      </c>
      <c r="Q21" s="171"/>
      <c r="R21" s="171"/>
      <c r="S21" s="172"/>
      <c r="T21" s="23"/>
      <c r="U21" s="57" t="str">
        <f>IFERROR(VLOOKUP($B21,Talente!$A:$E,4,FALSE),"")</f>
        <v/>
      </c>
      <c r="V21" s="168"/>
      <c r="W21" s="169"/>
      <c r="X21" s="160" t="str">
        <f>IFERROR(VLOOKUP($B21,Talente!$A:$E,5,FALSE),"")</f>
        <v/>
      </c>
      <c r="Y21" s="161"/>
      <c r="Z21" s="51"/>
      <c r="AA21" s="21">
        <f t="shared" si="1"/>
        <v>13</v>
      </c>
      <c r="AB21" s="124" t="s">
        <v>54</v>
      </c>
      <c r="AC21" s="125"/>
      <c r="AD21" s="125"/>
      <c r="AE21" s="126"/>
      <c r="AF21" s="10"/>
      <c r="AK21" s="1"/>
      <c r="AM21" s="1" t="s">
        <v>9</v>
      </c>
      <c r="AN21" s="1">
        <v>16</v>
      </c>
      <c r="AP21" s="1">
        <f>E9</f>
        <v>0</v>
      </c>
      <c r="AQ21" s="1">
        <f t="shared" ref="AQ21:AQ26" si="2">AP21-AN21</f>
        <v>-16</v>
      </c>
    </row>
    <row r="22" spans="1:43" x14ac:dyDescent="0.5">
      <c r="A22" s="10"/>
      <c r="B22" s="162"/>
      <c r="C22" s="163"/>
      <c r="D22" s="163"/>
      <c r="E22" s="163"/>
      <c r="F22" s="163"/>
      <c r="G22" s="164"/>
      <c r="H22" s="118"/>
      <c r="I22" s="118"/>
      <c r="J22" s="119" t="str">
        <f>IFERROR(VLOOKUP(B22,Talente!A:B,2,FALSE),"")</f>
        <v/>
      </c>
      <c r="K22" s="119"/>
      <c r="L22" s="119" t="str">
        <f t="shared" ref="L22:L50" si="3">IFERROR(VLOOKUP(J22,$B$9:$H$14,6,FALSE),"")</f>
        <v/>
      </c>
      <c r="M22" s="119"/>
      <c r="N22" s="119" t="str">
        <f>IFERROR(IF(VLOOKUP(B22,Talente!A:C,3,FALSE)="mit Rang",H22+L22,H22),"")</f>
        <v/>
      </c>
      <c r="O22" s="119"/>
      <c r="P22" s="165" t="str">
        <f t="shared" ref="P22:P50" si="4">IFERROR(VLOOKUP(N22,$AA$11:$AE$49,2,FALSE),"")</f>
        <v/>
      </c>
      <c r="Q22" s="166"/>
      <c r="R22" s="166"/>
      <c r="S22" s="167"/>
      <c r="T22" s="23"/>
      <c r="U22" s="57" t="str">
        <f>IFERROR(VLOOKUP($B22,Talente!$A:$E,4,FALSE),"")</f>
        <v/>
      </c>
      <c r="V22" s="168"/>
      <c r="W22" s="169"/>
      <c r="X22" s="160" t="str">
        <f>IFERROR(VLOOKUP($B22,Talente!$A:$E,5,FALSE),"")</f>
        <v/>
      </c>
      <c r="Y22" s="161"/>
      <c r="Z22" s="50"/>
      <c r="AA22" s="21">
        <f t="shared" si="1"/>
        <v>14</v>
      </c>
      <c r="AB22" s="124" t="s">
        <v>778</v>
      </c>
      <c r="AC22" s="125"/>
      <c r="AD22" s="125"/>
      <c r="AE22" s="126"/>
      <c r="AF22" s="10"/>
      <c r="AK22" s="1"/>
      <c r="AM22" s="1" t="s">
        <v>10</v>
      </c>
      <c r="AN22" s="1">
        <v>16</v>
      </c>
      <c r="AP22" s="1">
        <f t="shared" ref="AP22:AP26" si="5">E10</f>
        <v>0</v>
      </c>
      <c r="AQ22" s="1">
        <f t="shared" si="2"/>
        <v>-16</v>
      </c>
    </row>
    <row r="23" spans="1:43" x14ac:dyDescent="0.5">
      <c r="A23" s="10"/>
      <c r="B23" s="162"/>
      <c r="C23" s="163"/>
      <c r="D23" s="163"/>
      <c r="E23" s="163"/>
      <c r="F23" s="163"/>
      <c r="G23" s="164"/>
      <c r="H23" s="118"/>
      <c r="I23" s="118"/>
      <c r="J23" s="119" t="str">
        <f>IFERROR(VLOOKUP(B23,Talente!A:B,2,FALSE),"")</f>
        <v/>
      </c>
      <c r="K23" s="119"/>
      <c r="L23" s="119" t="str">
        <f t="shared" si="3"/>
        <v/>
      </c>
      <c r="M23" s="119"/>
      <c r="N23" s="119" t="str">
        <f>IFERROR(IF(VLOOKUP(B23,Talente!A:C,3,FALSE)="mit Rang",H23+L23,H23),"")</f>
        <v/>
      </c>
      <c r="O23" s="119"/>
      <c r="P23" s="165" t="str">
        <f t="shared" si="4"/>
        <v/>
      </c>
      <c r="Q23" s="166"/>
      <c r="R23" s="166"/>
      <c r="S23" s="167"/>
      <c r="T23" s="23"/>
      <c r="U23" s="57" t="str">
        <f>IFERROR(VLOOKUP($B23,Talente!$A:$E,4,FALSE),"")</f>
        <v/>
      </c>
      <c r="V23" s="168"/>
      <c r="W23" s="169"/>
      <c r="X23" s="160" t="str">
        <f>IFERROR(VLOOKUP($B23,Talente!$A:$E,5,FALSE),"")</f>
        <v/>
      </c>
      <c r="Y23" s="161"/>
      <c r="Z23" s="50"/>
      <c r="AA23" s="21">
        <f t="shared" si="1"/>
        <v>15</v>
      </c>
      <c r="AB23" s="124" t="s">
        <v>779</v>
      </c>
      <c r="AC23" s="125"/>
      <c r="AD23" s="125"/>
      <c r="AE23" s="126"/>
      <c r="AF23" s="10"/>
      <c r="AK23" s="1"/>
      <c r="AM23" s="1" t="s">
        <v>11</v>
      </c>
      <c r="AN23" s="1">
        <v>13</v>
      </c>
      <c r="AP23" s="1">
        <f t="shared" si="5"/>
        <v>0</v>
      </c>
      <c r="AQ23" s="1">
        <f t="shared" si="2"/>
        <v>-13</v>
      </c>
    </row>
    <row r="24" spans="1:43" x14ac:dyDescent="0.5">
      <c r="A24" s="10"/>
      <c r="B24" s="162"/>
      <c r="C24" s="163"/>
      <c r="D24" s="163"/>
      <c r="E24" s="163"/>
      <c r="F24" s="163"/>
      <c r="G24" s="164"/>
      <c r="H24" s="118"/>
      <c r="I24" s="118"/>
      <c r="J24" s="119" t="str">
        <f>IFERROR(VLOOKUP(B24,Talente!A:B,2,FALSE),"")</f>
        <v/>
      </c>
      <c r="K24" s="119"/>
      <c r="L24" s="119" t="str">
        <f t="shared" si="3"/>
        <v/>
      </c>
      <c r="M24" s="119"/>
      <c r="N24" s="119" t="str">
        <f>IFERROR(IF(VLOOKUP(B24,Talente!A:C,3,FALSE)="mit Rang",H24+L24,H24),"")</f>
        <v/>
      </c>
      <c r="O24" s="119"/>
      <c r="P24" s="165" t="str">
        <f t="shared" si="4"/>
        <v/>
      </c>
      <c r="Q24" s="166"/>
      <c r="R24" s="166"/>
      <c r="S24" s="167"/>
      <c r="T24" s="23"/>
      <c r="U24" s="57" t="str">
        <f>IFERROR(VLOOKUP($B24,Talente!$A:$E,4,FALSE),"")</f>
        <v/>
      </c>
      <c r="V24" s="168"/>
      <c r="W24" s="169"/>
      <c r="X24" s="160" t="str">
        <f>IFERROR(VLOOKUP($B24,Talente!$A:$E,5,FALSE),"")</f>
        <v/>
      </c>
      <c r="Y24" s="161"/>
      <c r="Z24" s="50"/>
      <c r="AA24" s="21">
        <f t="shared" si="1"/>
        <v>16</v>
      </c>
      <c r="AB24" s="124" t="s">
        <v>780</v>
      </c>
      <c r="AC24" s="125"/>
      <c r="AD24" s="125"/>
      <c r="AE24" s="126"/>
      <c r="AF24" s="10"/>
      <c r="AK24" s="1"/>
      <c r="AM24" s="1" t="s">
        <v>12</v>
      </c>
      <c r="AN24" s="1">
        <v>10</v>
      </c>
      <c r="AP24" s="1">
        <f t="shared" si="5"/>
        <v>0</v>
      </c>
      <c r="AQ24" s="1">
        <f t="shared" si="2"/>
        <v>-10</v>
      </c>
    </row>
    <row r="25" spans="1:43" x14ac:dyDescent="0.5">
      <c r="A25" s="10"/>
      <c r="B25" s="162"/>
      <c r="C25" s="163"/>
      <c r="D25" s="163"/>
      <c r="E25" s="163"/>
      <c r="F25" s="163"/>
      <c r="G25" s="164"/>
      <c r="H25" s="118"/>
      <c r="I25" s="118"/>
      <c r="J25" s="119" t="str">
        <f>IFERROR(VLOOKUP(B25,Talente!A:B,2,FALSE),"")</f>
        <v/>
      </c>
      <c r="K25" s="119"/>
      <c r="L25" s="119" t="str">
        <f t="shared" si="3"/>
        <v/>
      </c>
      <c r="M25" s="119"/>
      <c r="N25" s="119" t="str">
        <f>IFERROR(IF(VLOOKUP(B25,Talente!A:C,3,FALSE)="mit Rang",H25+L25,H25),"")</f>
        <v/>
      </c>
      <c r="O25" s="119"/>
      <c r="P25" s="165" t="str">
        <f t="shared" si="4"/>
        <v/>
      </c>
      <c r="Q25" s="166"/>
      <c r="R25" s="166"/>
      <c r="S25" s="167"/>
      <c r="T25" s="23"/>
      <c r="U25" s="57" t="str">
        <f>IFERROR(VLOOKUP($B25,Talente!$A:$E,4,FALSE),"")</f>
        <v/>
      </c>
      <c r="V25" s="168"/>
      <c r="W25" s="169"/>
      <c r="X25" s="160" t="str">
        <f>IFERROR(VLOOKUP($B25,Talente!$A:$E,5,FALSE),"")</f>
        <v/>
      </c>
      <c r="Y25" s="161"/>
      <c r="Z25" s="50"/>
      <c r="AA25" s="21">
        <f t="shared" si="1"/>
        <v>17</v>
      </c>
      <c r="AB25" s="124" t="s">
        <v>781</v>
      </c>
      <c r="AC25" s="125"/>
      <c r="AD25" s="125"/>
      <c r="AE25" s="126"/>
      <c r="AF25" s="10"/>
      <c r="AK25" s="1"/>
      <c r="AM25" s="1" t="s">
        <v>13</v>
      </c>
      <c r="AN25" s="1">
        <v>13</v>
      </c>
      <c r="AP25" s="1">
        <f t="shared" si="5"/>
        <v>0</v>
      </c>
      <c r="AQ25" s="1">
        <f t="shared" si="2"/>
        <v>-13</v>
      </c>
    </row>
    <row r="26" spans="1:43" x14ac:dyDescent="0.5">
      <c r="A26" s="10"/>
      <c r="B26" s="162"/>
      <c r="C26" s="163"/>
      <c r="D26" s="163"/>
      <c r="E26" s="163"/>
      <c r="F26" s="163"/>
      <c r="G26" s="164"/>
      <c r="H26" s="118"/>
      <c r="I26" s="118"/>
      <c r="J26" s="119" t="str">
        <f>IFERROR(VLOOKUP(B26,Talente!A:B,2,FALSE),"")</f>
        <v/>
      </c>
      <c r="K26" s="119"/>
      <c r="L26" s="119" t="str">
        <f t="shared" si="3"/>
        <v/>
      </c>
      <c r="M26" s="119"/>
      <c r="N26" s="119" t="str">
        <f>IFERROR(IF(VLOOKUP(B26,Talente!A:C,3,FALSE)="mit Rang",H26+L26,H26),"")</f>
        <v/>
      </c>
      <c r="O26" s="119"/>
      <c r="P26" s="165" t="str">
        <f t="shared" si="4"/>
        <v/>
      </c>
      <c r="Q26" s="166"/>
      <c r="R26" s="166"/>
      <c r="S26" s="167"/>
      <c r="T26" s="23"/>
      <c r="U26" s="57" t="str">
        <f>IFERROR(VLOOKUP($B26,Talente!$A:$E,4,FALSE),"")</f>
        <v/>
      </c>
      <c r="V26" s="168"/>
      <c r="W26" s="169"/>
      <c r="X26" s="160" t="str">
        <f>IFERROR(VLOOKUP($B26,Talente!$A:$E,5,FALSE),"")</f>
        <v/>
      </c>
      <c r="Y26" s="161"/>
      <c r="Z26" s="50"/>
      <c r="AA26" s="21">
        <f t="shared" si="1"/>
        <v>18</v>
      </c>
      <c r="AB26" s="124" t="s">
        <v>782</v>
      </c>
      <c r="AC26" s="125"/>
      <c r="AD26" s="125"/>
      <c r="AE26" s="126"/>
      <c r="AF26" s="10"/>
      <c r="AK26" s="1"/>
      <c r="AL26" s="54"/>
      <c r="AM26" s="54" t="s">
        <v>14</v>
      </c>
      <c r="AN26" s="54">
        <v>11</v>
      </c>
      <c r="AO26" s="54"/>
      <c r="AP26" s="54">
        <f t="shared" si="5"/>
        <v>0</v>
      </c>
      <c r="AQ26" s="54">
        <f t="shared" si="2"/>
        <v>-11</v>
      </c>
    </row>
    <row r="27" spans="1:43" ht="20.25" thickBot="1" x14ac:dyDescent="0.55000000000000004">
      <c r="A27" s="10"/>
      <c r="B27" s="162"/>
      <c r="C27" s="163"/>
      <c r="D27" s="163"/>
      <c r="E27" s="163"/>
      <c r="F27" s="163"/>
      <c r="G27" s="164"/>
      <c r="H27" s="118"/>
      <c r="I27" s="118"/>
      <c r="J27" s="119" t="str">
        <f>IFERROR(VLOOKUP(B27,Talente!A:B,2,FALSE),"")</f>
        <v/>
      </c>
      <c r="K27" s="119"/>
      <c r="L27" s="119" t="str">
        <f t="shared" si="3"/>
        <v/>
      </c>
      <c r="M27" s="119"/>
      <c r="N27" s="119" t="str">
        <f>IFERROR(IF(VLOOKUP(B27,Talente!A:C,3,FALSE)="mit Rang",H27+L27,H27),"")</f>
        <v/>
      </c>
      <c r="O27" s="119"/>
      <c r="P27" s="165" t="str">
        <f t="shared" si="4"/>
        <v/>
      </c>
      <c r="Q27" s="166"/>
      <c r="R27" s="166"/>
      <c r="S27" s="167"/>
      <c r="T27" s="23"/>
      <c r="U27" s="57" t="str">
        <f>IFERROR(VLOOKUP($B27,Talente!$A:$E,4,FALSE),"")</f>
        <v/>
      </c>
      <c r="V27" s="168"/>
      <c r="W27" s="169"/>
      <c r="X27" s="160" t="str">
        <f>IFERROR(VLOOKUP($B27,Talente!$A:$E,5,FALSE),"")</f>
        <v/>
      </c>
      <c r="Y27" s="161"/>
      <c r="Z27" s="50"/>
      <c r="AA27" s="21">
        <f t="shared" si="1"/>
        <v>19</v>
      </c>
      <c r="AB27" s="124" t="s">
        <v>25</v>
      </c>
      <c r="AC27" s="125"/>
      <c r="AD27" s="125"/>
      <c r="AE27" s="126"/>
      <c r="AF27" s="10"/>
      <c r="AK27" s="1"/>
      <c r="AQ27" s="65">
        <f>AQ19-SUM(AQ21:AQ26)</f>
        <v>85</v>
      </c>
    </row>
    <row r="28" spans="1:43" ht="20.25" thickTop="1" x14ac:dyDescent="0.5">
      <c r="A28" s="10"/>
      <c r="B28" s="162"/>
      <c r="C28" s="163"/>
      <c r="D28" s="163"/>
      <c r="E28" s="163"/>
      <c r="F28" s="163"/>
      <c r="G28" s="164"/>
      <c r="H28" s="118"/>
      <c r="I28" s="118"/>
      <c r="J28" s="119" t="str">
        <f>IFERROR(VLOOKUP(B28,Talente!A:B,2,FALSE),"")</f>
        <v/>
      </c>
      <c r="K28" s="119"/>
      <c r="L28" s="119" t="str">
        <f t="shared" si="3"/>
        <v/>
      </c>
      <c r="M28" s="119"/>
      <c r="N28" s="119" t="str">
        <f>IFERROR(IF(VLOOKUP(B28,Talente!A:C,3,FALSE)="mit Rang",H28+L28,H28),"")</f>
        <v/>
      </c>
      <c r="O28" s="119"/>
      <c r="P28" s="165" t="str">
        <f t="shared" si="4"/>
        <v/>
      </c>
      <c r="Q28" s="166"/>
      <c r="R28" s="166"/>
      <c r="S28" s="167"/>
      <c r="T28" s="23"/>
      <c r="U28" s="57" t="str">
        <f>IFERROR(VLOOKUP($B28,Talente!$A:$E,4,FALSE),"")</f>
        <v/>
      </c>
      <c r="V28" s="168"/>
      <c r="W28" s="169"/>
      <c r="X28" s="160" t="str">
        <f>IFERROR(VLOOKUP($B28,Talente!$A:$E,5,FALSE),"")</f>
        <v/>
      </c>
      <c r="Y28" s="161"/>
      <c r="Z28" s="50"/>
      <c r="AA28" s="21">
        <f t="shared" si="1"/>
        <v>20</v>
      </c>
      <c r="AB28" s="124" t="s">
        <v>26</v>
      </c>
      <c r="AC28" s="125"/>
      <c r="AD28" s="125"/>
      <c r="AE28" s="126"/>
      <c r="AF28" s="10"/>
      <c r="AK28" s="1"/>
    </row>
    <row r="29" spans="1:43" x14ac:dyDescent="0.5">
      <c r="A29" s="10"/>
      <c r="B29" s="162"/>
      <c r="C29" s="163"/>
      <c r="D29" s="163"/>
      <c r="E29" s="163"/>
      <c r="F29" s="163"/>
      <c r="G29" s="164"/>
      <c r="H29" s="118"/>
      <c r="I29" s="118"/>
      <c r="J29" s="119" t="str">
        <f>IFERROR(VLOOKUP(B29,Talente!A:B,2,FALSE),"")</f>
        <v/>
      </c>
      <c r="K29" s="119"/>
      <c r="L29" s="119" t="str">
        <f t="shared" si="3"/>
        <v/>
      </c>
      <c r="M29" s="119"/>
      <c r="N29" s="119" t="str">
        <f>IFERROR(IF(VLOOKUP(B29,Talente!A:C,3,FALSE)="mit Rang",H29+L29,H29),"")</f>
        <v/>
      </c>
      <c r="O29" s="119"/>
      <c r="P29" s="165" t="str">
        <f t="shared" si="4"/>
        <v/>
      </c>
      <c r="Q29" s="166"/>
      <c r="R29" s="166"/>
      <c r="S29" s="167"/>
      <c r="T29" s="23"/>
      <c r="U29" s="57" t="str">
        <f>IFERROR(VLOOKUP($B29,Talente!$A:$E,4,FALSE),"")</f>
        <v/>
      </c>
      <c r="V29" s="168"/>
      <c r="W29" s="169"/>
      <c r="X29" s="160" t="str">
        <f>IFERROR(VLOOKUP($B29,Talente!$A:$E,5,FALSE),"")</f>
        <v/>
      </c>
      <c r="Y29" s="161"/>
      <c r="Z29" s="50"/>
      <c r="AA29" s="21">
        <f t="shared" si="1"/>
        <v>21</v>
      </c>
      <c r="AB29" s="124" t="s">
        <v>783</v>
      </c>
      <c r="AC29" s="125"/>
      <c r="AD29" s="125"/>
      <c r="AE29" s="126"/>
      <c r="AF29" s="10"/>
      <c r="AK29" s="1"/>
    </row>
    <row r="30" spans="1:43" x14ac:dyDescent="0.5">
      <c r="A30" s="10"/>
      <c r="B30" s="162"/>
      <c r="C30" s="163"/>
      <c r="D30" s="163"/>
      <c r="E30" s="163"/>
      <c r="F30" s="163"/>
      <c r="G30" s="164"/>
      <c r="H30" s="118"/>
      <c r="I30" s="118"/>
      <c r="J30" s="119" t="str">
        <f>IFERROR(VLOOKUP(B30,Talente!A:B,2,FALSE),"")</f>
        <v/>
      </c>
      <c r="K30" s="119"/>
      <c r="L30" s="119" t="str">
        <f t="shared" si="3"/>
        <v/>
      </c>
      <c r="M30" s="119"/>
      <c r="N30" s="119" t="str">
        <f>IFERROR(IF(VLOOKUP(B30,Talente!A:C,3,FALSE)="mit Rang",H30+L30,H30),"")</f>
        <v/>
      </c>
      <c r="O30" s="119"/>
      <c r="P30" s="165" t="str">
        <f t="shared" si="4"/>
        <v/>
      </c>
      <c r="Q30" s="166"/>
      <c r="R30" s="166"/>
      <c r="S30" s="167"/>
      <c r="T30" s="23"/>
      <c r="U30" s="57" t="str">
        <f>IFERROR(VLOOKUP($B30,Talente!$A:$E,4,FALSE),"")</f>
        <v/>
      </c>
      <c r="V30" s="168"/>
      <c r="W30" s="169"/>
      <c r="X30" s="160" t="str">
        <f>IFERROR(VLOOKUP($B30,Talente!$A:$E,5,FALSE),"")</f>
        <v/>
      </c>
      <c r="Y30" s="161"/>
      <c r="Z30" s="50"/>
      <c r="AA30" s="21">
        <f t="shared" si="1"/>
        <v>22</v>
      </c>
      <c r="AB30" s="124" t="s">
        <v>27</v>
      </c>
      <c r="AC30" s="125"/>
      <c r="AD30" s="125"/>
      <c r="AE30" s="126"/>
      <c r="AF30" s="10"/>
      <c r="AK30" s="1"/>
    </row>
    <row r="31" spans="1:43" x14ac:dyDescent="0.5">
      <c r="A31" s="10"/>
      <c r="B31" s="162"/>
      <c r="C31" s="163"/>
      <c r="D31" s="163"/>
      <c r="E31" s="163"/>
      <c r="F31" s="163"/>
      <c r="G31" s="164"/>
      <c r="H31" s="118"/>
      <c r="I31" s="118"/>
      <c r="J31" s="119" t="str">
        <f>IFERROR(VLOOKUP(B31,Talente!A:B,2,FALSE),"")</f>
        <v/>
      </c>
      <c r="K31" s="119"/>
      <c r="L31" s="119" t="str">
        <f t="shared" si="3"/>
        <v/>
      </c>
      <c r="M31" s="119"/>
      <c r="N31" s="119" t="str">
        <f>IFERROR(IF(VLOOKUP(B31,Talente!A:C,3,FALSE)="mit Rang",H31+L31,H31),"")</f>
        <v/>
      </c>
      <c r="O31" s="119"/>
      <c r="P31" s="165" t="str">
        <f t="shared" si="4"/>
        <v/>
      </c>
      <c r="Q31" s="166"/>
      <c r="R31" s="166"/>
      <c r="S31" s="167"/>
      <c r="T31" s="23"/>
      <c r="U31" s="57" t="str">
        <f>IFERROR(VLOOKUP($B31,Talente!$A:$E,4,FALSE),"")</f>
        <v/>
      </c>
      <c r="V31" s="168"/>
      <c r="W31" s="169"/>
      <c r="X31" s="160" t="str">
        <f>IFERROR(VLOOKUP($B31,Talente!$A:$E,5,FALSE),"")</f>
        <v/>
      </c>
      <c r="Y31" s="161"/>
      <c r="Z31" s="50"/>
      <c r="AA31" s="21">
        <f t="shared" si="1"/>
        <v>23</v>
      </c>
      <c r="AB31" s="124" t="s">
        <v>28</v>
      </c>
      <c r="AC31" s="125"/>
      <c r="AD31" s="125"/>
      <c r="AE31" s="126"/>
      <c r="AF31" s="10"/>
      <c r="AK31" s="1"/>
    </row>
    <row r="32" spans="1:43" x14ac:dyDescent="0.5">
      <c r="A32" s="10"/>
      <c r="B32" s="162"/>
      <c r="C32" s="163"/>
      <c r="D32" s="163"/>
      <c r="E32" s="163"/>
      <c r="F32" s="163"/>
      <c r="G32" s="164"/>
      <c r="H32" s="118"/>
      <c r="I32" s="118"/>
      <c r="J32" s="119" t="str">
        <f>IFERROR(VLOOKUP(B32,Talente!A:B,2,FALSE),"")</f>
        <v/>
      </c>
      <c r="K32" s="119"/>
      <c r="L32" s="119" t="str">
        <f t="shared" si="3"/>
        <v/>
      </c>
      <c r="M32" s="119"/>
      <c r="N32" s="119" t="str">
        <f>IFERROR(IF(VLOOKUP(B32,Talente!A:C,3,FALSE)="mit Rang",H32+L32,H32),"")</f>
        <v/>
      </c>
      <c r="O32" s="119"/>
      <c r="P32" s="165" t="str">
        <f t="shared" si="4"/>
        <v/>
      </c>
      <c r="Q32" s="166"/>
      <c r="R32" s="166"/>
      <c r="S32" s="167"/>
      <c r="T32" s="23"/>
      <c r="U32" s="57" t="str">
        <f>IFERROR(VLOOKUP($B32,Talente!$A:$E,4,FALSE),"")</f>
        <v/>
      </c>
      <c r="V32" s="168"/>
      <c r="W32" s="169"/>
      <c r="X32" s="160" t="str">
        <f>IFERROR(VLOOKUP($B32,Talente!$A:$E,5,FALSE),"")</f>
        <v/>
      </c>
      <c r="Y32" s="161"/>
      <c r="Z32" s="50"/>
      <c r="AA32" s="21">
        <f t="shared" si="1"/>
        <v>24</v>
      </c>
      <c r="AB32" s="124" t="s">
        <v>29</v>
      </c>
      <c r="AC32" s="125"/>
      <c r="AD32" s="125"/>
      <c r="AE32" s="126"/>
      <c r="AF32" s="10"/>
      <c r="AK32" s="1"/>
    </row>
    <row r="33" spans="1:37" x14ac:dyDescent="0.5">
      <c r="A33" s="10"/>
      <c r="B33" s="162"/>
      <c r="C33" s="163"/>
      <c r="D33" s="163"/>
      <c r="E33" s="163"/>
      <c r="F33" s="163"/>
      <c r="G33" s="164"/>
      <c r="H33" s="118"/>
      <c r="I33" s="118"/>
      <c r="J33" s="119" t="str">
        <f>IFERROR(VLOOKUP(B33,Talente!A:B,2,FALSE),"")</f>
        <v/>
      </c>
      <c r="K33" s="119"/>
      <c r="L33" s="119" t="str">
        <f t="shared" si="3"/>
        <v/>
      </c>
      <c r="M33" s="119"/>
      <c r="N33" s="119" t="str">
        <f>IFERROR(IF(VLOOKUP(B33,Talente!A:C,3,FALSE)="mit Rang",H33+L33,H33),"")</f>
        <v/>
      </c>
      <c r="O33" s="119"/>
      <c r="P33" s="165" t="str">
        <f t="shared" si="4"/>
        <v/>
      </c>
      <c r="Q33" s="166"/>
      <c r="R33" s="166"/>
      <c r="S33" s="167"/>
      <c r="T33" s="23"/>
      <c r="U33" s="57" t="str">
        <f>IFERROR(VLOOKUP($B33,Talente!$A:$E,4,FALSE),"")</f>
        <v/>
      </c>
      <c r="V33" s="168"/>
      <c r="W33" s="169"/>
      <c r="X33" s="160" t="str">
        <f>IFERROR(VLOOKUP($B33,Talente!$A:$E,5,FALSE),"")</f>
        <v/>
      </c>
      <c r="Y33" s="161"/>
      <c r="Z33" s="50"/>
      <c r="AA33" s="21">
        <f t="shared" si="1"/>
        <v>25</v>
      </c>
      <c r="AB33" s="124" t="s">
        <v>30</v>
      </c>
      <c r="AC33" s="125"/>
      <c r="AD33" s="125"/>
      <c r="AE33" s="126"/>
      <c r="AF33" s="10"/>
      <c r="AK33" s="1"/>
    </row>
    <row r="34" spans="1:37" x14ac:dyDescent="0.5">
      <c r="A34" s="10"/>
      <c r="B34" s="162"/>
      <c r="C34" s="163"/>
      <c r="D34" s="163"/>
      <c r="E34" s="163"/>
      <c r="F34" s="163"/>
      <c r="G34" s="164"/>
      <c r="H34" s="118"/>
      <c r="I34" s="118"/>
      <c r="J34" s="119" t="str">
        <f>IFERROR(VLOOKUP(B34,Talente!A:B,2,FALSE),"")</f>
        <v/>
      </c>
      <c r="K34" s="119"/>
      <c r="L34" s="119" t="str">
        <f t="shared" si="3"/>
        <v/>
      </c>
      <c r="M34" s="119"/>
      <c r="N34" s="119" t="str">
        <f>IFERROR(IF(VLOOKUP(B34,Talente!A:C,3,FALSE)="mit Rang",H34+L34,H34),"")</f>
        <v/>
      </c>
      <c r="O34" s="119"/>
      <c r="P34" s="165" t="str">
        <f t="shared" si="4"/>
        <v/>
      </c>
      <c r="Q34" s="166"/>
      <c r="R34" s="166"/>
      <c r="S34" s="167"/>
      <c r="T34" s="23"/>
      <c r="U34" s="57" t="str">
        <f>IFERROR(VLOOKUP($B34,Talente!$A:$E,4,FALSE),"")</f>
        <v/>
      </c>
      <c r="V34" s="168"/>
      <c r="W34" s="169"/>
      <c r="X34" s="160" t="str">
        <f>IFERROR(VLOOKUP($B34,Talente!$A:$E,5,FALSE),"")</f>
        <v/>
      </c>
      <c r="Y34" s="161"/>
      <c r="Z34" s="50"/>
      <c r="AA34" s="21">
        <f t="shared" si="1"/>
        <v>26</v>
      </c>
      <c r="AB34" s="124" t="s">
        <v>31</v>
      </c>
      <c r="AC34" s="125"/>
      <c r="AD34" s="125"/>
      <c r="AE34" s="126"/>
      <c r="AF34" s="10"/>
      <c r="AK34" s="1"/>
    </row>
    <row r="35" spans="1:37" x14ac:dyDescent="0.5">
      <c r="A35" s="10"/>
      <c r="B35" s="162"/>
      <c r="C35" s="163"/>
      <c r="D35" s="163"/>
      <c r="E35" s="163"/>
      <c r="F35" s="163"/>
      <c r="G35" s="164"/>
      <c r="H35" s="118"/>
      <c r="I35" s="118"/>
      <c r="J35" s="119" t="str">
        <f>IFERROR(VLOOKUP(B35,Talente!A:B,2,FALSE),"")</f>
        <v/>
      </c>
      <c r="K35" s="119"/>
      <c r="L35" s="119" t="str">
        <f t="shared" si="3"/>
        <v/>
      </c>
      <c r="M35" s="119"/>
      <c r="N35" s="119" t="str">
        <f>IFERROR(IF(VLOOKUP(B35,Talente!A:C,3,FALSE)="mit Rang",H35+L35,H35),"")</f>
        <v/>
      </c>
      <c r="O35" s="119"/>
      <c r="P35" s="165" t="str">
        <f t="shared" si="4"/>
        <v/>
      </c>
      <c r="Q35" s="166"/>
      <c r="R35" s="166"/>
      <c r="S35" s="167"/>
      <c r="T35" s="23"/>
      <c r="U35" s="57" t="str">
        <f>IFERROR(VLOOKUP($B35,Talente!$A:$E,4,FALSE),"")</f>
        <v/>
      </c>
      <c r="V35" s="168"/>
      <c r="W35" s="169"/>
      <c r="X35" s="160" t="str">
        <f>IFERROR(VLOOKUP($B35,Talente!$A:$E,5,FALSE),"")</f>
        <v/>
      </c>
      <c r="Y35" s="161"/>
      <c r="Z35" s="50"/>
      <c r="AA35" s="21">
        <f t="shared" si="1"/>
        <v>27</v>
      </c>
      <c r="AB35" s="124" t="s">
        <v>32</v>
      </c>
      <c r="AC35" s="125"/>
      <c r="AD35" s="125"/>
      <c r="AE35" s="126"/>
      <c r="AF35" s="10"/>
      <c r="AK35" s="1"/>
    </row>
    <row r="36" spans="1:37" x14ac:dyDescent="0.5">
      <c r="A36" s="10"/>
      <c r="B36" s="162"/>
      <c r="C36" s="163"/>
      <c r="D36" s="163"/>
      <c r="E36" s="163"/>
      <c r="F36" s="163"/>
      <c r="G36" s="164"/>
      <c r="H36" s="118"/>
      <c r="I36" s="118"/>
      <c r="J36" s="119" t="str">
        <f>IFERROR(VLOOKUP(B36,Talente!A:B,2,FALSE),"")</f>
        <v/>
      </c>
      <c r="K36" s="119"/>
      <c r="L36" s="119" t="str">
        <f t="shared" si="3"/>
        <v/>
      </c>
      <c r="M36" s="119"/>
      <c r="N36" s="119" t="str">
        <f>IFERROR(IF(VLOOKUP(B36,Talente!A:C,3,FALSE)="mit Rang",H36+L36,H36),"")</f>
        <v/>
      </c>
      <c r="O36" s="119"/>
      <c r="P36" s="165" t="str">
        <f t="shared" si="4"/>
        <v/>
      </c>
      <c r="Q36" s="166"/>
      <c r="R36" s="166"/>
      <c r="S36" s="167"/>
      <c r="T36" s="23"/>
      <c r="U36" s="57" t="str">
        <f>IFERROR(VLOOKUP($B36,Talente!$A:$E,4,FALSE),"")</f>
        <v/>
      </c>
      <c r="V36" s="168"/>
      <c r="W36" s="169"/>
      <c r="X36" s="160" t="str">
        <f>IFERROR(VLOOKUP($B36,Talente!$A:$E,5,FALSE),"")</f>
        <v/>
      </c>
      <c r="Y36" s="161"/>
      <c r="Z36" s="50"/>
      <c r="AA36" s="21">
        <f t="shared" si="1"/>
        <v>28</v>
      </c>
      <c r="AB36" s="124" t="s">
        <v>55</v>
      </c>
      <c r="AC36" s="125"/>
      <c r="AD36" s="125"/>
      <c r="AE36" s="126"/>
      <c r="AF36" s="10"/>
      <c r="AK36" s="1"/>
    </row>
    <row r="37" spans="1:37" x14ac:dyDescent="0.5">
      <c r="A37" s="10"/>
      <c r="B37" s="162"/>
      <c r="C37" s="163"/>
      <c r="D37" s="163"/>
      <c r="E37" s="163"/>
      <c r="F37" s="163"/>
      <c r="G37" s="164"/>
      <c r="H37" s="118"/>
      <c r="I37" s="118"/>
      <c r="J37" s="119" t="str">
        <f>IFERROR(VLOOKUP(B37,Talente!A:B,2,FALSE),"")</f>
        <v/>
      </c>
      <c r="K37" s="119"/>
      <c r="L37" s="119" t="str">
        <f t="shared" si="3"/>
        <v/>
      </c>
      <c r="M37" s="119"/>
      <c r="N37" s="119" t="str">
        <f>IFERROR(IF(VLOOKUP(B37,Talente!A:C,3,FALSE)="mit Rang",H37+L37,H37),"")</f>
        <v/>
      </c>
      <c r="O37" s="119"/>
      <c r="P37" s="165" t="str">
        <f t="shared" si="4"/>
        <v/>
      </c>
      <c r="Q37" s="166"/>
      <c r="R37" s="166"/>
      <c r="S37" s="167"/>
      <c r="T37" s="23"/>
      <c r="U37" s="57" t="str">
        <f>IFERROR(VLOOKUP($B37,Talente!$A:$E,4,FALSE),"")</f>
        <v/>
      </c>
      <c r="V37" s="168"/>
      <c r="W37" s="169"/>
      <c r="X37" s="160" t="str">
        <f>IFERROR(VLOOKUP($B37,Talente!$A:$E,5,FALSE),"")</f>
        <v/>
      </c>
      <c r="Y37" s="161"/>
      <c r="Z37" s="50"/>
      <c r="AA37" s="21">
        <f t="shared" si="1"/>
        <v>29</v>
      </c>
      <c r="AB37" s="124" t="s">
        <v>33</v>
      </c>
      <c r="AC37" s="125"/>
      <c r="AD37" s="125"/>
      <c r="AE37" s="126"/>
      <c r="AF37" s="10"/>
      <c r="AK37" s="1"/>
    </row>
    <row r="38" spans="1:37" x14ac:dyDescent="0.5">
      <c r="A38" s="10"/>
      <c r="B38" s="162"/>
      <c r="C38" s="163"/>
      <c r="D38" s="163"/>
      <c r="E38" s="163"/>
      <c r="F38" s="163"/>
      <c r="G38" s="164"/>
      <c r="H38" s="118"/>
      <c r="I38" s="118"/>
      <c r="J38" s="119" t="str">
        <f>IFERROR(VLOOKUP(B38,Talente!A:B,2,FALSE),"")</f>
        <v/>
      </c>
      <c r="K38" s="119"/>
      <c r="L38" s="119" t="str">
        <f t="shared" si="3"/>
        <v/>
      </c>
      <c r="M38" s="119"/>
      <c r="N38" s="119" t="str">
        <f>IFERROR(IF(VLOOKUP(B38,Talente!A:C,3,FALSE)="mit Rang",H38+L38,H38),"")</f>
        <v/>
      </c>
      <c r="O38" s="119"/>
      <c r="P38" s="165" t="str">
        <f t="shared" si="4"/>
        <v/>
      </c>
      <c r="Q38" s="166"/>
      <c r="R38" s="166"/>
      <c r="S38" s="167"/>
      <c r="T38" s="23"/>
      <c r="U38" s="57" t="str">
        <f>IFERROR(VLOOKUP($B38,Talente!$A:$E,4,FALSE),"")</f>
        <v/>
      </c>
      <c r="V38" s="168"/>
      <c r="W38" s="169"/>
      <c r="X38" s="160" t="str">
        <f>IFERROR(VLOOKUP($B38,Talente!$A:$E,5,FALSE),"")</f>
        <v/>
      </c>
      <c r="Y38" s="161"/>
      <c r="Z38" s="50"/>
      <c r="AA38" s="21">
        <f t="shared" si="1"/>
        <v>30</v>
      </c>
      <c r="AB38" s="124" t="s">
        <v>34</v>
      </c>
      <c r="AC38" s="125"/>
      <c r="AD38" s="125"/>
      <c r="AE38" s="126"/>
      <c r="AF38" s="10"/>
      <c r="AK38" s="1"/>
    </row>
    <row r="39" spans="1:37" x14ac:dyDescent="0.5">
      <c r="A39" s="10"/>
      <c r="B39" s="162"/>
      <c r="C39" s="163"/>
      <c r="D39" s="163"/>
      <c r="E39" s="163"/>
      <c r="F39" s="163"/>
      <c r="G39" s="164"/>
      <c r="H39" s="118"/>
      <c r="I39" s="118"/>
      <c r="J39" s="119" t="str">
        <f>IFERROR(VLOOKUP(B39,Talente!A:B,2,FALSE),"")</f>
        <v/>
      </c>
      <c r="K39" s="119"/>
      <c r="L39" s="119" t="str">
        <f t="shared" si="3"/>
        <v/>
      </c>
      <c r="M39" s="119"/>
      <c r="N39" s="119" t="str">
        <f>IFERROR(IF(VLOOKUP(B39,Talente!A:C,3,FALSE)="mit Rang",H39+L39,H39),"")</f>
        <v/>
      </c>
      <c r="O39" s="119"/>
      <c r="P39" s="165" t="str">
        <f t="shared" si="4"/>
        <v/>
      </c>
      <c r="Q39" s="166"/>
      <c r="R39" s="166"/>
      <c r="S39" s="167"/>
      <c r="T39" s="23"/>
      <c r="U39" s="57" t="str">
        <f>IFERROR(VLOOKUP($B39,Talente!$A:$E,4,FALSE),"")</f>
        <v/>
      </c>
      <c r="V39" s="168"/>
      <c r="W39" s="169"/>
      <c r="X39" s="160" t="str">
        <f>IFERROR(VLOOKUP($B39,Talente!$A:$E,5,FALSE),"")</f>
        <v/>
      </c>
      <c r="Y39" s="161"/>
      <c r="Z39" s="50"/>
      <c r="AA39" s="21">
        <f t="shared" si="1"/>
        <v>31</v>
      </c>
      <c r="AB39" s="124" t="s">
        <v>35</v>
      </c>
      <c r="AC39" s="125"/>
      <c r="AD39" s="125"/>
      <c r="AE39" s="126"/>
      <c r="AF39" s="10"/>
      <c r="AK39" s="1"/>
    </row>
    <row r="40" spans="1:37" x14ac:dyDescent="0.5">
      <c r="A40" s="10"/>
      <c r="B40" s="162"/>
      <c r="C40" s="163"/>
      <c r="D40" s="163"/>
      <c r="E40" s="163"/>
      <c r="F40" s="163"/>
      <c r="G40" s="164"/>
      <c r="H40" s="118"/>
      <c r="I40" s="118"/>
      <c r="J40" s="119" t="str">
        <f>IFERROR(VLOOKUP(B40,Talente!A:B,2,FALSE),"")</f>
        <v/>
      </c>
      <c r="K40" s="119"/>
      <c r="L40" s="119" t="str">
        <f t="shared" si="3"/>
        <v/>
      </c>
      <c r="M40" s="119"/>
      <c r="N40" s="119" t="str">
        <f>IFERROR(IF(VLOOKUP(B40,Talente!A:C,3,FALSE)="mit Rang",H40+L40,H40),"")</f>
        <v/>
      </c>
      <c r="O40" s="119"/>
      <c r="P40" s="165" t="str">
        <f t="shared" si="4"/>
        <v/>
      </c>
      <c r="Q40" s="166"/>
      <c r="R40" s="166"/>
      <c r="S40" s="167"/>
      <c r="T40" s="23"/>
      <c r="U40" s="57" t="str">
        <f>IFERROR(VLOOKUP($B40,Talente!$A:$E,4,FALSE),"")</f>
        <v/>
      </c>
      <c r="V40" s="168"/>
      <c r="W40" s="169"/>
      <c r="X40" s="160" t="str">
        <f>IFERROR(VLOOKUP($B40,Talente!$A:$E,5,FALSE),"")</f>
        <v/>
      </c>
      <c r="Y40" s="161"/>
      <c r="Z40" s="50"/>
      <c r="AA40" s="21">
        <f t="shared" si="1"/>
        <v>32</v>
      </c>
      <c r="AB40" s="124" t="s">
        <v>56</v>
      </c>
      <c r="AC40" s="125"/>
      <c r="AD40" s="125"/>
      <c r="AE40" s="126"/>
      <c r="AF40" s="10"/>
      <c r="AK40" s="1"/>
    </row>
    <row r="41" spans="1:37" x14ac:dyDescent="0.5">
      <c r="A41" s="10"/>
      <c r="B41" s="162"/>
      <c r="C41" s="163"/>
      <c r="D41" s="163"/>
      <c r="E41" s="163"/>
      <c r="F41" s="163"/>
      <c r="G41" s="164"/>
      <c r="H41" s="118"/>
      <c r="I41" s="118"/>
      <c r="J41" s="119" t="str">
        <f>IFERROR(VLOOKUP(B41,Talente!A:B,2,FALSE),"")</f>
        <v/>
      </c>
      <c r="K41" s="119"/>
      <c r="L41" s="119" t="str">
        <f t="shared" si="3"/>
        <v/>
      </c>
      <c r="M41" s="119"/>
      <c r="N41" s="119" t="str">
        <f>IFERROR(IF(VLOOKUP(B41,Talente!A:C,3,FALSE)="mit Rang",H41+L41,H41),"")</f>
        <v/>
      </c>
      <c r="O41" s="119"/>
      <c r="P41" s="165" t="str">
        <f t="shared" si="4"/>
        <v/>
      </c>
      <c r="Q41" s="166"/>
      <c r="R41" s="166"/>
      <c r="S41" s="167"/>
      <c r="T41" s="23"/>
      <c r="U41" s="57" t="str">
        <f>IFERROR(VLOOKUP($B41,Talente!$A:$E,4,FALSE),"")</f>
        <v/>
      </c>
      <c r="V41" s="168"/>
      <c r="W41" s="169"/>
      <c r="X41" s="160" t="str">
        <f>IFERROR(VLOOKUP($B41,Talente!$A:$E,5,FALSE),"")</f>
        <v/>
      </c>
      <c r="Y41" s="161"/>
      <c r="Z41" s="50"/>
      <c r="AA41" s="21">
        <f t="shared" si="1"/>
        <v>33</v>
      </c>
      <c r="AB41" s="124" t="s">
        <v>57</v>
      </c>
      <c r="AC41" s="125"/>
      <c r="AD41" s="125"/>
      <c r="AE41" s="126"/>
      <c r="AF41" s="10"/>
      <c r="AK41" s="1"/>
    </row>
    <row r="42" spans="1:37" x14ac:dyDescent="0.5">
      <c r="A42" s="10"/>
      <c r="B42" s="162"/>
      <c r="C42" s="163"/>
      <c r="D42" s="163"/>
      <c r="E42" s="163"/>
      <c r="F42" s="163"/>
      <c r="G42" s="164"/>
      <c r="H42" s="173"/>
      <c r="I42" s="174"/>
      <c r="J42" s="119" t="str">
        <f>IFERROR(VLOOKUP(B42,Talente!A:B,2,FALSE),"")</f>
        <v/>
      </c>
      <c r="K42" s="119"/>
      <c r="L42" s="119" t="str">
        <f t="shared" si="3"/>
        <v/>
      </c>
      <c r="M42" s="119"/>
      <c r="N42" s="119" t="str">
        <f>IFERROR(IF(VLOOKUP(B42,Talente!A:C,3,FALSE)="mit Rang",H42+L42,H42),"")</f>
        <v/>
      </c>
      <c r="O42" s="119"/>
      <c r="P42" s="165" t="str">
        <f t="shared" si="4"/>
        <v/>
      </c>
      <c r="Q42" s="166"/>
      <c r="R42" s="166"/>
      <c r="S42" s="167"/>
      <c r="T42" s="23"/>
      <c r="U42" s="57" t="str">
        <f>IFERROR(VLOOKUP($B42,Talente!$A:$E,4,FALSE),"")</f>
        <v/>
      </c>
      <c r="V42" s="168"/>
      <c r="W42" s="169"/>
      <c r="X42" s="160" t="str">
        <f>IFERROR(VLOOKUP($B42,Talente!$A:$E,5,FALSE),"")</f>
        <v/>
      </c>
      <c r="Y42" s="161"/>
      <c r="Z42" s="50"/>
      <c r="AA42" s="21">
        <f t="shared" si="1"/>
        <v>34</v>
      </c>
      <c r="AB42" s="124" t="s">
        <v>36</v>
      </c>
      <c r="AC42" s="125"/>
      <c r="AD42" s="125"/>
      <c r="AE42" s="126"/>
      <c r="AF42" s="10"/>
      <c r="AK42" s="1"/>
    </row>
    <row r="43" spans="1:37" x14ac:dyDescent="0.5">
      <c r="A43" s="10"/>
      <c r="B43" s="162"/>
      <c r="C43" s="163"/>
      <c r="D43" s="163"/>
      <c r="E43" s="163"/>
      <c r="F43" s="163"/>
      <c r="G43" s="164"/>
      <c r="H43" s="173"/>
      <c r="I43" s="174"/>
      <c r="J43" s="119" t="str">
        <f>IFERROR(VLOOKUP(B43,Talente!A:B,2,FALSE),"")</f>
        <v/>
      </c>
      <c r="K43" s="119"/>
      <c r="L43" s="119" t="str">
        <f t="shared" si="3"/>
        <v/>
      </c>
      <c r="M43" s="119"/>
      <c r="N43" s="119" t="str">
        <f>IFERROR(IF(VLOOKUP(B43,Talente!A:C,3,FALSE)="mit Rang",H43+L43,H43),"")</f>
        <v/>
      </c>
      <c r="O43" s="119"/>
      <c r="P43" s="165" t="str">
        <f t="shared" si="4"/>
        <v/>
      </c>
      <c r="Q43" s="166"/>
      <c r="R43" s="166"/>
      <c r="S43" s="167"/>
      <c r="T43" s="23"/>
      <c r="U43" s="57" t="str">
        <f>IFERROR(VLOOKUP($B43,Talente!$A:$E,4,FALSE),"")</f>
        <v/>
      </c>
      <c r="V43" s="168"/>
      <c r="W43" s="169"/>
      <c r="X43" s="160" t="str">
        <f>IFERROR(VLOOKUP($B43,Talente!$A:$E,5,FALSE),"")</f>
        <v/>
      </c>
      <c r="Y43" s="161"/>
      <c r="Z43" s="50"/>
      <c r="AA43" s="21">
        <f t="shared" si="1"/>
        <v>35</v>
      </c>
      <c r="AB43" s="124" t="s">
        <v>37</v>
      </c>
      <c r="AC43" s="125"/>
      <c r="AD43" s="125"/>
      <c r="AE43" s="126"/>
      <c r="AF43" s="10"/>
      <c r="AK43" s="1"/>
    </row>
    <row r="44" spans="1:37" x14ac:dyDescent="0.5">
      <c r="A44" s="10"/>
      <c r="B44" s="162"/>
      <c r="C44" s="163"/>
      <c r="D44" s="163"/>
      <c r="E44" s="163"/>
      <c r="F44" s="163"/>
      <c r="G44" s="164"/>
      <c r="H44" s="173"/>
      <c r="I44" s="174"/>
      <c r="J44" s="119" t="str">
        <f>IFERROR(VLOOKUP(B44,Talente!A:B,2,FALSE),"")</f>
        <v/>
      </c>
      <c r="K44" s="119"/>
      <c r="L44" s="119" t="str">
        <f t="shared" si="3"/>
        <v/>
      </c>
      <c r="M44" s="119"/>
      <c r="N44" s="119" t="str">
        <f>IFERROR(IF(VLOOKUP(B44,Talente!A:C,3,FALSE)="mit Rang",H44+L44,H44),"")</f>
        <v/>
      </c>
      <c r="O44" s="119"/>
      <c r="P44" s="165" t="str">
        <f t="shared" si="4"/>
        <v/>
      </c>
      <c r="Q44" s="166"/>
      <c r="R44" s="166"/>
      <c r="S44" s="167"/>
      <c r="T44" s="23"/>
      <c r="U44" s="57" t="str">
        <f>IFERROR(VLOOKUP($B44,Talente!$A:$E,4,FALSE),"")</f>
        <v/>
      </c>
      <c r="V44" s="168"/>
      <c r="W44" s="169"/>
      <c r="X44" s="160" t="str">
        <f>IFERROR(VLOOKUP($B44,Talente!$A:$E,5,FALSE),"")</f>
        <v/>
      </c>
      <c r="Y44" s="161"/>
      <c r="Z44" s="50"/>
      <c r="AA44" s="21">
        <f t="shared" si="1"/>
        <v>36</v>
      </c>
      <c r="AB44" s="124" t="s">
        <v>58</v>
      </c>
      <c r="AC44" s="125"/>
      <c r="AD44" s="125"/>
      <c r="AE44" s="126"/>
      <c r="AF44" s="10"/>
      <c r="AK44" s="1"/>
    </row>
    <row r="45" spans="1:37" x14ac:dyDescent="0.5">
      <c r="A45" s="10"/>
      <c r="B45" s="162"/>
      <c r="C45" s="163"/>
      <c r="D45" s="163"/>
      <c r="E45" s="163"/>
      <c r="F45" s="163"/>
      <c r="G45" s="164"/>
      <c r="H45" s="173"/>
      <c r="I45" s="174"/>
      <c r="J45" s="119" t="str">
        <f>IFERROR(VLOOKUP(B45,Talente!A:B,2,FALSE),"")</f>
        <v/>
      </c>
      <c r="K45" s="119"/>
      <c r="L45" s="119" t="str">
        <f t="shared" si="3"/>
        <v/>
      </c>
      <c r="M45" s="119"/>
      <c r="N45" s="119" t="str">
        <f>IFERROR(IF(VLOOKUP(B45,Talente!A:C,3,FALSE)="mit Rang",H45+L45,H45),"")</f>
        <v/>
      </c>
      <c r="O45" s="119"/>
      <c r="P45" s="165" t="str">
        <f t="shared" si="4"/>
        <v/>
      </c>
      <c r="Q45" s="166"/>
      <c r="R45" s="166"/>
      <c r="S45" s="167"/>
      <c r="T45" s="23"/>
      <c r="U45" s="57" t="str">
        <f>IFERROR(VLOOKUP($B45,Talente!$A:$E,4,FALSE),"")</f>
        <v/>
      </c>
      <c r="V45" s="168"/>
      <c r="W45" s="169"/>
      <c r="X45" s="160" t="str">
        <f>IFERROR(VLOOKUP($B45,Talente!$A:$E,5,FALSE),"")</f>
        <v/>
      </c>
      <c r="Y45" s="161"/>
      <c r="Z45" s="50"/>
      <c r="AA45" s="21">
        <f t="shared" si="1"/>
        <v>37</v>
      </c>
      <c r="AB45" s="124" t="s">
        <v>38</v>
      </c>
      <c r="AC45" s="125"/>
      <c r="AD45" s="125"/>
      <c r="AE45" s="126"/>
      <c r="AF45" s="10"/>
      <c r="AK45" s="1"/>
    </row>
    <row r="46" spans="1:37" x14ac:dyDescent="0.5">
      <c r="A46" s="10"/>
      <c r="B46" s="162"/>
      <c r="C46" s="163"/>
      <c r="D46" s="163"/>
      <c r="E46" s="163"/>
      <c r="F46" s="163"/>
      <c r="G46" s="164"/>
      <c r="H46" s="173"/>
      <c r="I46" s="174"/>
      <c r="J46" s="119" t="str">
        <f>IFERROR(VLOOKUP(B46,Talente!A:B,2,FALSE),"")</f>
        <v/>
      </c>
      <c r="K46" s="119"/>
      <c r="L46" s="119" t="str">
        <f t="shared" si="3"/>
        <v/>
      </c>
      <c r="M46" s="119"/>
      <c r="N46" s="119" t="str">
        <f>IFERROR(IF(VLOOKUP(B46,Talente!A:C,3,FALSE)="mit Rang",H46+L46,H46),"")</f>
        <v/>
      </c>
      <c r="O46" s="119"/>
      <c r="P46" s="165" t="str">
        <f t="shared" si="4"/>
        <v/>
      </c>
      <c r="Q46" s="166"/>
      <c r="R46" s="166"/>
      <c r="S46" s="167"/>
      <c r="T46" s="23"/>
      <c r="U46" s="57" t="str">
        <f>IFERROR(VLOOKUP($B46,Talente!$A:$E,4,FALSE),"")</f>
        <v/>
      </c>
      <c r="V46" s="168"/>
      <c r="W46" s="169"/>
      <c r="X46" s="160" t="str">
        <f>IFERROR(VLOOKUP($B46,Talente!$A:$E,5,FALSE),"")</f>
        <v/>
      </c>
      <c r="Y46" s="161"/>
      <c r="Z46" s="50"/>
      <c r="AA46" s="21">
        <f t="shared" si="1"/>
        <v>38</v>
      </c>
      <c r="AB46" s="124" t="s">
        <v>39</v>
      </c>
      <c r="AC46" s="125"/>
      <c r="AD46" s="125"/>
      <c r="AE46" s="126"/>
      <c r="AF46" s="10"/>
      <c r="AK46" s="1"/>
    </row>
    <row r="47" spans="1:37" x14ac:dyDescent="0.5">
      <c r="A47" s="10"/>
      <c r="B47" s="162"/>
      <c r="C47" s="163"/>
      <c r="D47" s="163"/>
      <c r="E47" s="163"/>
      <c r="F47" s="163"/>
      <c r="G47" s="164"/>
      <c r="H47" s="173"/>
      <c r="I47" s="174"/>
      <c r="J47" s="119" t="str">
        <f>IFERROR(VLOOKUP(B47,Talente!A:B,2,FALSE),"")</f>
        <v/>
      </c>
      <c r="K47" s="119"/>
      <c r="L47" s="119" t="str">
        <f t="shared" si="3"/>
        <v/>
      </c>
      <c r="M47" s="119"/>
      <c r="N47" s="119" t="str">
        <f>IFERROR(IF(VLOOKUP(B47,Talente!A:C,3,FALSE)="mit Rang",H47+L47,H47),"")</f>
        <v/>
      </c>
      <c r="O47" s="119"/>
      <c r="P47" s="165" t="str">
        <f t="shared" si="4"/>
        <v/>
      </c>
      <c r="Q47" s="166"/>
      <c r="R47" s="166"/>
      <c r="S47" s="167"/>
      <c r="T47" s="23"/>
      <c r="U47" s="57" t="str">
        <f>IFERROR(VLOOKUP($B47,Talente!$A:$E,4,FALSE),"")</f>
        <v/>
      </c>
      <c r="V47" s="168"/>
      <c r="W47" s="169"/>
      <c r="X47" s="160" t="str">
        <f>IFERROR(VLOOKUP($B47,Talente!$A:$E,5,FALSE),"")</f>
        <v/>
      </c>
      <c r="Y47" s="161"/>
      <c r="Z47" s="50"/>
      <c r="AA47" s="21">
        <f t="shared" si="1"/>
        <v>39</v>
      </c>
      <c r="AB47" s="124" t="s">
        <v>40</v>
      </c>
      <c r="AC47" s="125"/>
      <c r="AD47" s="125"/>
      <c r="AE47" s="126"/>
      <c r="AF47" s="10"/>
      <c r="AK47" s="1"/>
    </row>
    <row r="48" spans="1:37" ht="20.25" thickBot="1" x14ac:dyDescent="0.55000000000000004">
      <c r="A48" s="10"/>
      <c r="B48" s="162"/>
      <c r="C48" s="163"/>
      <c r="D48" s="163"/>
      <c r="E48" s="163"/>
      <c r="F48" s="163"/>
      <c r="G48" s="164"/>
      <c r="H48" s="173"/>
      <c r="I48" s="174"/>
      <c r="J48" s="119" t="str">
        <f>IFERROR(VLOOKUP(B48,Talente!A:B,2,FALSE),"")</f>
        <v/>
      </c>
      <c r="K48" s="119"/>
      <c r="L48" s="119" t="str">
        <f t="shared" si="3"/>
        <v/>
      </c>
      <c r="M48" s="119"/>
      <c r="N48" s="119" t="str">
        <f>IFERROR(IF(VLOOKUP(B48,Talente!A:C,3,FALSE)="mit Rang",H48+L48,H48),"")</f>
        <v/>
      </c>
      <c r="O48" s="119"/>
      <c r="P48" s="165" t="str">
        <f t="shared" si="4"/>
        <v/>
      </c>
      <c r="Q48" s="166"/>
      <c r="R48" s="166"/>
      <c r="S48" s="167"/>
      <c r="T48" s="23"/>
      <c r="U48" s="57" t="str">
        <f>IFERROR(VLOOKUP($B48,Talente!$A:$E,4,FALSE),"")</f>
        <v/>
      </c>
      <c r="V48" s="168"/>
      <c r="W48" s="169"/>
      <c r="X48" s="160" t="str">
        <f>IFERROR(VLOOKUP($B48,Talente!$A:$E,5,FALSE),"")</f>
        <v/>
      </c>
      <c r="Y48" s="161"/>
      <c r="Z48" s="50"/>
      <c r="AA48" s="22">
        <f t="shared" si="1"/>
        <v>40</v>
      </c>
      <c r="AB48" s="186" t="s">
        <v>59</v>
      </c>
      <c r="AC48" s="187"/>
      <c r="AD48" s="187"/>
      <c r="AE48" s="188"/>
      <c r="AF48" s="10"/>
      <c r="AK48" s="1"/>
    </row>
    <row r="49" spans="1:43" x14ac:dyDescent="0.5">
      <c r="A49" s="10"/>
      <c r="B49" s="162"/>
      <c r="C49" s="163"/>
      <c r="D49" s="163"/>
      <c r="E49" s="163"/>
      <c r="F49" s="163"/>
      <c r="G49" s="164"/>
      <c r="H49" s="173"/>
      <c r="I49" s="174"/>
      <c r="J49" s="119" t="str">
        <f>IFERROR(VLOOKUP(B49,Talente!A:B,2,FALSE),"")</f>
        <v/>
      </c>
      <c r="K49" s="119"/>
      <c r="L49" s="119" t="str">
        <f t="shared" si="3"/>
        <v/>
      </c>
      <c r="M49" s="119"/>
      <c r="N49" s="119" t="str">
        <f>IFERROR(IF(VLOOKUP(B49,Talente!A:C,3,FALSE)="mit Rang",H49+L49,H49),"")</f>
        <v/>
      </c>
      <c r="O49" s="119"/>
      <c r="P49" s="165" t="str">
        <f t="shared" si="4"/>
        <v/>
      </c>
      <c r="Q49" s="166"/>
      <c r="R49" s="166"/>
      <c r="S49" s="167"/>
      <c r="T49" s="23"/>
      <c r="U49" s="57" t="str">
        <f>IFERROR(VLOOKUP($B49,Talente!$A:$E,4,FALSE),"")</f>
        <v/>
      </c>
      <c r="V49" s="168"/>
      <c r="W49" s="169"/>
      <c r="X49" s="160" t="str">
        <f>IFERROR(VLOOKUP($B49,Talente!$A:$E,5,FALSE),"")</f>
        <v/>
      </c>
      <c r="Y49" s="161"/>
      <c r="Z49" s="50"/>
      <c r="AA49" s="12"/>
      <c r="AB49" s="12"/>
      <c r="AC49" s="12"/>
      <c r="AD49" s="12"/>
      <c r="AE49" s="12"/>
      <c r="AF49" s="10"/>
      <c r="AK49" s="1"/>
    </row>
    <row r="50" spans="1:43" ht="20.25" thickBot="1" x14ac:dyDescent="0.55000000000000004">
      <c r="A50" s="10"/>
      <c r="B50" s="175"/>
      <c r="C50" s="176"/>
      <c r="D50" s="176"/>
      <c r="E50" s="176"/>
      <c r="F50" s="176"/>
      <c r="G50" s="177"/>
      <c r="H50" s="178"/>
      <c r="I50" s="179"/>
      <c r="J50" s="141" t="str">
        <f>IFERROR(VLOOKUP(B50,Talente!A:B,2,FALSE),"")</f>
        <v/>
      </c>
      <c r="K50" s="141"/>
      <c r="L50" s="141" t="str">
        <f t="shared" si="3"/>
        <v/>
      </c>
      <c r="M50" s="141"/>
      <c r="N50" s="141" t="str">
        <f>IFERROR(IF(VLOOKUP(B50,Talente!A:C,3,FALSE)="mit Rang",H50+L50,H50),"")</f>
        <v/>
      </c>
      <c r="O50" s="141"/>
      <c r="P50" s="180" t="str">
        <f t="shared" si="4"/>
        <v/>
      </c>
      <c r="Q50" s="91"/>
      <c r="R50" s="91"/>
      <c r="S50" s="181"/>
      <c r="T50" s="24"/>
      <c r="U50" s="59" t="str">
        <f>IFERROR(VLOOKUP($B50,Talente!$A:$E,4,FALSE),"")</f>
        <v/>
      </c>
      <c r="V50" s="182"/>
      <c r="W50" s="183"/>
      <c r="X50" s="184" t="str">
        <f>IFERROR(VLOOKUP($B50,Talente!$A:$E,5,FALSE),"")</f>
        <v/>
      </c>
      <c r="Y50" s="185"/>
      <c r="Z50" s="50"/>
      <c r="AA50" s="12"/>
      <c r="AB50" s="12"/>
      <c r="AC50" s="12"/>
      <c r="AD50" s="12"/>
      <c r="AE50" s="12"/>
      <c r="AF50" s="10"/>
      <c r="AK50" s="1"/>
    </row>
    <row r="51" spans="1:43" ht="11.25" customHeight="1" x14ac:dyDescent="0.5">
      <c r="A51" s="10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0"/>
      <c r="AK51" s="1"/>
    </row>
    <row r="52" spans="1:43" ht="11.25" customHeight="1" thickBot="1" x14ac:dyDescent="0.55000000000000004">
      <c r="A52" s="1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0"/>
      <c r="AK52" s="1"/>
    </row>
    <row r="53" spans="1:43" x14ac:dyDescent="0.5">
      <c r="A53" s="10"/>
      <c r="B53" s="196" t="s">
        <v>108</v>
      </c>
      <c r="C53" s="197"/>
      <c r="D53" s="197"/>
      <c r="E53" s="197"/>
      <c r="F53" s="197"/>
      <c r="G53" s="197"/>
      <c r="H53" s="197"/>
      <c r="I53" s="197"/>
      <c r="J53" s="128" t="s">
        <v>20</v>
      </c>
      <c r="K53" s="128"/>
      <c r="L53" s="128" t="s">
        <v>21</v>
      </c>
      <c r="M53" s="128"/>
      <c r="N53" s="128" t="s">
        <v>7</v>
      </c>
      <c r="O53" s="128"/>
      <c r="P53" s="121" t="s">
        <v>8</v>
      </c>
      <c r="Q53" s="122"/>
      <c r="R53" s="122"/>
      <c r="S53" s="123"/>
      <c r="T53" s="12"/>
      <c r="U53" s="127" t="s">
        <v>110</v>
      </c>
      <c r="V53" s="128"/>
      <c r="W53" s="128"/>
      <c r="X53" s="128"/>
      <c r="Y53" s="128"/>
      <c r="Z53" s="128"/>
      <c r="AA53" s="128"/>
      <c r="AB53" s="121"/>
      <c r="AC53" s="121"/>
      <c r="AD53" s="121"/>
      <c r="AE53" s="135"/>
      <c r="AF53" s="10"/>
      <c r="AK53" s="1"/>
      <c r="AM53" s="60" t="s">
        <v>108</v>
      </c>
      <c r="AN53" s="60"/>
      <c r="AO53" s="60" t="s">
        <v>534</v>
      </c>
      <c r="AP53" s="60" t="s">
        <v>142</v>
      </c>
    </row>
    <row r="54" spans="1:43" x14ac:dyDescent="0.5">
      <c r="A54" s="10" t="str">
        <f>IFERROR(IF(VLOOKUP(B54,Talente!$H:$N,7,FALSE)="K","K",""),"")</f>
        <v/>
      </c>
      <c r="B54" s="190"/>
      <c r="C54" s="191"/>
      <c r="D54" s="191"/>
      <c r="E54" s="191"/>
      <c r="F54" s="191"/>
      <c r="G54" s="191"/>
      <c r="H54" s="191"/>
      <c r="I54" s="191"/>
      <c r="J54" s="118"/>
      <c r="K54" s="118"/>
      <c r="L54" s="119" t="str">
        <f>IFERROR(VLOOKUP(VLOOKUP(B54,Talente!H:I,2,FALSE),$B$9:$H$14,6,FALSE),"")</f>
        <v/>
      </c>
      <c r="M54" s="119"/>
      <c r="N54" s="119" t="str">
        <f>IFERROR(IF(VLOOKUP(B54,Talente!H:J,3,FALSE)="mit Rang",J54+L54,J54),"")</f>
        <v/>
      </c>
      <c r="O54" s="119"/>
      <c r="P54" s="170" t="str">
        <f>IFERROR(VLOOKUP(N54,$AA$11:$AE$48,2,FALSE),"")</f>
        <v/>
      </c>
      <c r="Q54" s="171"/>
      <c r="R54" s="171"/>
      <c r="S54" s="192"/>
      <c r="T54" s="12"/>
      <c r="U54" s="193" t="s">
        <v>111</v>
      </c>
      <c r="V54" s="194"/>
      <c r="W54" s="118"/>
      <c r="X54" s="118"/>
      <c r="Y54" s="118"/>
      <c r="Z54" s="118"/>
      <c r="AA54" s="118"/>
      <c r="AB54" s="168"/>
      <c r="AC54" s="168"/>
      <c r="AD54" s="168"/>
      <c r="AE54" s="189"/>
      <c r="AF54" s="10"/>
      <c r="AM54" s="1" t="s">
        <v>523</v>
      </c>
      <c r="AO54" s="1">
        <v>8</v>
      </c>
      <c r="AP54" s="1" t="s">
        <v>525</v>
      </c>
    </row>
    <row r="55" spans="1:43" x14ac:dyDescent="0.5">
      <c r="A55" s="10" t="str">
        <f>IFERROR(IF(VLOOKUP(B55,Talente!$H:$N,7,FALSE)="K","K",""),"")</f>
        <v/>
      </c>
      <c r="B55" s="190"/>
      <c r="C55" s="191"/>
      <c r="D55" s="191"/>
      <c r="E55" s="191"/>
      <c r="F55" s="191"/>
      <c r="G55" s="191"/>
      <c r="H55" s="191"/>
      <c r="I55" s="191"/>
      <c r="J55" s="118"/>
      <c r="K55" s="118"/>
      <c r="L55" s="119" t="str">
        <f>IFERROR(VLOOKUP(VLOOKUP(B55,Talente!H:I,2,FALSE),$B$9:$H$14,6,FALSE),"")</f>
        <v/>
      </c>
      <c r="M55" s="119"/>
      <c r="N55" s="119" t="str">
        <f>IFERROR(IF(VLOOKUP(B55,Talente!H:J,3,FALSE)="mit Rang",J55+L55,J55),"")</f>
        <v/>
      </c>
      <c r="O55" s="119"/>
      <c r="P55" s="170" t="str">
        <f t="shared" ref="P55:P63" si="6">IFERROR(VLOOKUP(N55,$AA$11:$AE$48,2,FALSE),"")</f>
        <v/>
      </c>
      <c r="Q55" s="171"/>
      <c r="R55" s="171"/>
      <c r="S55" s="192"/>
      <c r="T55" s="12"/>
      <c r="U55" s="193" t="s">
        <v>112</v>
      </c>
      <c r="V55" s="194"/>
      <c r="W55" s="75"/>
      <c r="X55" s="75"/>
      <c r="Y55" s="75"/>
      <c r="Z55" s="75"/>
      <c r="AA55" s="75"/>
      <c r="AB55" s="195"/>
      <c r="AC55" s="195"/>
      <c r="AD55" s="195"/>
      <c r="AE55" s="76"/>
      <c r="AF55" s="10"/>
      <c r="AM55" s="1" t="s">
        <v>524</v>
      </c>
      <c r="AO55" s="1">
        <v>2</v>
      </c>
      <c r="AP55" s="1" t="s">
        <v>13</v>
      </c>
    </row>
    <row r="56" spans="1:43" x14ac:dyDescent="0.5">
      <c r="A56" s="10" t="str">
        <f>IFERROR(IF(VLOOKUP(B56,Talente!$H:$N,7,FALSE)="K","K",""),"")</f>
        <v/>
      </c>
      <c r="B56" s="190"/>
      <c r="C56" s="191"/>
      <c r="D56" s="191"/>
      <c r="E56" s="191"/>
      <c r="F56" s="191"/>
      <c r="G56" s="191"/>
      <c r="H56" s="191"/>
      <c r="I56" s="191"/>
      <c r="J56" s="118"/>
      <c r="K56" s="118"/>
      <c r="L56" s="119" t="str">
        <f>IFERROR(VLOOKUP(VLOOKUP(B56,Talente!H:I,2,FALSE),$B$9:$H$14,6,FALSE),"")</f>
        <v/>
      </c>
      <c r="M56" s="119"/>
      <c r="N56" s="119" t="str">
        <f>IFERROR(IF(VLOOKUP(B56,Talente!H:J,3,FALSE)="mit Rang",J56+L56,J56),"")</f>
        <v/>
      </c>
      <c r="O56" s="119"/>
      <c r="P56" s="170" t="str">
        <f t="shared" si="6"/>
        <v/>
      </c>
      <c r="Q56" s="171"/>
      <c r="R56" s="171"/>
      <c r="S56" s="192"/>
      <c r="T56" s="12"/>
      <c r="U56" s="193" t="s">
        <v>113</v>
      </c>
      <c r="V56" s="194"/>
      <c r="W56" s="75"/>
      <c r="X56" s="75"/>
      <c r="Y56" s="75"/>
      <c r="Z56" s="75"/>
      <c r="AA56" s="75"/>
      <c r="AB56" s="195"/>
      <c r="AC56" s="195"/>
      <c r="AD56" s="195"/>
      <c r="AE56" s="76"/>
      <c r="AF56" s="10"/>
      <c r="AM56" s="1" t="s">
        <v>526</v>
      </c>
      <c r="AO56" s="1">
        <v>1</v>
      </c>
    </row>
    <row r="57" spans="1:43" ht="20.25" thickBot="1" x14ac:dyDescent="0.55000000000000004">
      <c r="A57" s="10" t="str">
        <f>IFERROR(IF(VLOOKUP(B57,Talente!$H:$N,7,FALSE)="K","K",""),"")</f>
        <v/>
      </c>
      <c r="B57" s="190"/>
      <c r="C57" s="191"/>
      <c r="D57" s="191"/>
      <c r="E57" s="191"/>
      <c r="F57" s="191"/>
      <c r="G57" s="191"/>
      <c r="H57" s="191"/>
      <c r="I57" s="191"/>
      <c r="J57" s="118"/>
      <c r="K57" s="118"/>
      <c r="L57" s="119" t="str">
        <f>IFERROR(VLOOKUP(VLOOKUP(B57,Talente!H:I,2,FALSE),$B$9:$H$14,6,FALSE),"")</f>
        <v/>
      </c>
      <c r="M57" s="119"/>
      <c r="N57" s="119" t="str">
        <f>IFERROR(IF(VLOOKUP(B57,Talente!H:J,3,FALSE)="mit Rang",J57+L57,J57),"")</f>
        <v/>
      </c>
      <c r="O57" s="119"/>
      <c r="P57" s="170" t="str">
        <f t="shared" si="6"/>
        <v/>
      </c>
      <c r="Q57" s="171"/>
      <c r="R57" s="171"/>
      <c r="S57" s="192"/>
      <c r="T57" s="12"/>
      <c r="U57" s="198" t="s">
        <v>114</v>
      </c>
      <c r="V57" s="199"/>
      <c r="W57" s="88"/>
      <c r="X57" s="88"/>
      <c r="Y57" s="88"/>
      <c r="Z57" s="88"/>
      <c r="AA57" s="88"/>
      <c r="AB57" s="200"/>
      <c r="AC57" s="200"/>
      <c r="AD57" s="200"/>
      <c r="AE57" s="89"/>
      <c r="AF57" s="10"/>
      <c r="AM57" s="1" t="s">
        <v>527</v>
      </c>
      <c r="AO57" s="1">
        <v>2</v>
      </c>
    </row>
    <row r="58" spans="1:43" ht="20.25" thickBot="1" x14ac:dyDescent="0.55000000000000004">
      <c r="A58" s="10" t="str">
        <f>IFERROR(IF(VLOOKUP(B58,Talente!$H:$N,7,FALSE)="K","K",""),"")</f>
        <v/>
      </c>
      <c r="B58" s="190"/>
      <c r="C58" s="191"/>
      <c r="D58" s="191"/>
      <c r="E58" s="191"/>
      <c r="F58" s="191"/>
      <c r="G58" s="191"/>
      <c r="H58" s="191"/>
      <c r="I58" s="191"/>
      <c r="J58" s="118"/>
      <c r="K58" s="118"/>
      <c r="L58" s="119" t="str">
        <f>IFERROR(VLOOKUP(VLOOKUP(B58,Talente!H:I,2,FALSE),$B$9:$H$14,6,FALSE),"")</f>
        <v/>
      </c>
      <c r="M58" s="119"/>
      <c r="N58" s="119" t="str">
        <f>IFERROR(IF(VLOOKUP(B58,Talente!H:J,3,FALSE)="mit Rang",J58+L58,J58),"")</f>
        <v/>
      </c>
      <c r="O58" s="119"/>
      <c r="P58" s="170" t="str">
        <f t="shared" si="6"/>
        <v/>
      </c>
      <c r="Q58" s="171"/>
      <c r="R58" s="171"/>
      <c r="S58" s="19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0"/>
      <c r="AM58" s="1" t="s">
        <v>120</v>
      </c>
      <c r="AO58" s="54">
        <v>1</v>
      </c>
    </row>
    <row r="59" spans="1:43" x14ac:dyDescent="0.5">
      <c r="A59" s="10" t="str">
        <f>IFERROR(IF(VLOOKUP(B59,Talente!$H:$N,7,FALSE)="K","K",""),"")</f>
        <v/>
      </c>
      <c r="B59" s="190"/>
      <c r="C59" s="191"/>
      <c r="D59" s="191"/>
      <c r="E59" s="191"/>
      <c r="F59" s="191"/>
      <c r="G59" s="191"/>
      <c r="H59" s="191"/>
      <c r="I59" s="191"/>
      <c r="J59" s="118"/>
      <c r="K59" s="118"/>
      <c r="L59" s="119" t="str">
        <f>IFERROR(VLOOKUP(VLOOKUP(B59,Talente!H:I,2,FALSE),$B$9:$H$14,6,FALSE),"")</f>
        <v/>
      </c>
      <c r="M59" s="119"/>
      <c r="N59" s="119" t="str">
        <f>IFERROR(IF(VLOOKUP(B59,Talente!H:J,3,FALSE)="mit Rang",J59+L59,J59),"")</f>
        <v/>
      </c>
      <c r="O59" s="119"/>
      <c r="P59" s="170" t="str">
        <f t="shared" si="6"/>
        <v/>
      </c>
      <c r="Q59" s="171"/>
      <c r="R59" s="171"/>
      <c r="S59" s="192"/>
      <c r="T59" s="12"/>
      <c r="U59" s="211"/>
      <c r="V59" s="212"/>
      <c r="W59" s="212"/>
      <c r="X59" s="212"/>
      <c r="Y59" s="212"/>
      <c r="Z59" s="212"/>
      <c r="AA59" s="212"/>
      <c r="AB59" s="212"/>
      <c r="AC59" s="212"/>
      <c r="AD59" s="212"/>
      <c r="AE59" s="213"/>
      <c r="AF59" s="10"/>
      <c r="AN59" s="1" t="s">
        <v>105</v>
      </c>
      <c r="AO59" s="1">
        <f>SUM(AO54:AO58)</f>
        <v>14</v>
      </c>
    </row>
    <row r="60" spans="1:43" x14ac:dyDescent="0.5">
      <c r="A60" s="10" t="str">
        <f>IFERROR(IF(VLOOKUP(B60,Talente!$H:$N,7,FALSE)="K","K",""),"")</f>
        <v/>
      </c>
      <c r="B60" s="190"/>
      <c r="C60" s="191"/>
      <c r="D60" s="191"/>
      <c r="E60" s="191"/>
      <c r="F60" s="191"/>
      <c r="G60" s="191"/>
      <c r="H60" s="191"/>
      <c r="I60" s="191"/>
      <c r="J60" s="118"/>
      <c r="K60" s="118"/>
      <c r="L60" s="119" t="str">
        <f>IFERROR(VLOOKUP(VLOOKUP(B60,Talente!H:I,2,FALSE),$B$9:$H$14,6,FALSE),"")</f>
        <v/>
      </c>
      <c r="M60" s="119"/>
      <c r="N60" s="119" t="str">
        <f>IFERROR(IF(VLOOKUP(B60,Talente!H:J,3,FALSE)="mit Rang",J60+L60,J60),"")</f>
        <v/>
      </c>
      <c r="O60" s="119"/>
      <c r="P60" s="170" t="str">
        <f t="shared" si="6"/>
        <v/>
      </c>
      <c r="Q60" s="171"/>
      <c r="R60" s="171"/>
      <c r="S60" s="192"/>
      <c r="T60" s="12"/>
      <c r="U60" s="214"/>
      <c r="V60" s="215"/>
      <c r="W60" s="215"/>
      <c r="X60" s="215"/>
      <c r="Y60" s="215"/>
      <c r="Z60" s="215"/>
      <c r="AA60" s="215"/>
      <c r="AB60" s="215"/>
      <c r="AC60" s="215"/>
      <c r="AD60" s="215"/>
      <c r="AE60" s="216"/>
      <c r="AF60" s="10"/>
      <c r="AN60" s="1" t="s">
        <v>574</v>
      </c>
      <c r="AO60" s="54">
        <f>SUM(J54:K62)</f>
        <v>0</v>
      </c>
    </row>
    <row r="61" spans="1:43" ht="20.25" thickBot="1" x14ac:dyDescent="0.55000000000000004">
      <c r="A61" s="10" t="str">
        <f>IFERROR(IF(VLOOKUP(B61,Talente!$H:$N,7,FALSE)="K","K",""),"")</f>
        <v/>
      </c>
      <c r="B61" s="190"/>
      <c r="C61" s="191"/>
      <c r="D61" s="191"/>
      <c r="E61" s="191"/>
      <c r="F61" s="191"/>
      <c r="G61" s="191"/>
      <c r="H61" s="191"/>
      <c r="I61" s="191"/>
      <c r="J61" s="118"/>
      <c r="K61" s="118"/>
      <c r="L61" s="119" t="str">
        <f>IFERROR(VLOOKUP(VLOOKUP(B61,Talente!H:I,2,FALSE),$B$9:$H$14,6,FALSE),"")</f>
        <v/>
      </c>
      <c r="M61" s="119"/>
      <c r="N61" s="119" t="str">
        <f>IFERROR(IF(VLOOKUP(B61,Talente!H:J,3,FALSE)="mit Rang",J61+L61,J61),"")</f>
        <v/>
      </c>
      <c r="O61" s="119"/>
      <c r="P61" s="170" t="str">
        <f t="shared" si="6"/>
        <v/>
      </c>
      <c r="Q61" s="171"/>
      <c r="R61" s="171"/>
      <c r="S61" s="192"/>
      <c r="T61" s="12"/>
      <c r="U61" s="214"/>
      <c r="V61" s="215"/>
      <c r="W61" s="215"/>
      <c r="X61" s="215"/>
      <c r="Y61" s="215"/>
      <c r="Z61" s="215"/>
      <c r="AA61" s="215"/>
      <c r="AB61" s="215"/>
      <c r="AC61" s="215"/>
      <c r="AD61" s="215"/>
      <c r="AE61" s="216"/>
      <c r="AF61" s="10"/>
      <c r="AN61" s="1" t="s">
        <v>573</v>
      </c>
      <c r="AO61" s="55">
        <f>AO59-AO60</f>
        <v>14</v>
      </c>
    </row>
    <row r="62" spans="1:43" ht="21" thickTop="1" thickBot="1" x14ac:dyDescent="0.55000000000000004">
      <c r="A62" s="10" t="str">
        <f>IFERROR(IF(VLOOKUP(B62,Talente!$H:$N,7,FALSE)="K","K",""),"")</f>
        <v/>
      </c>
      <c r="B62" s="190"/>
      <c r="C62" s="191"/>
      <c r="D62" s="191"/>
      <c r="E62" s="191"/>
      <c r="F62" s="191"/>
      <c r="G62" s="191"/>
      <c r="H62" s="191"/>
      <c r="I62" s="191"/>
      <c r="J62" s="118"/>
      <c r="K62" s="118"/>
      <c r="L62" s="119" t="str">
        <f>IFERROR(VLOOKUP(VLOOKUP(B62,Talente!H:I,2,FALSE),$B$9:$H$14,6,FALSE),"")</f>
        <v/>
      </c>
      <c r="M62" s="119"/>
      <c r="N62" s="119" t="str">
        <f>IFERROR(IF(VLOOKUP(B62,Talente!H:J,3,FALSE)="mit Rang",J62+L62,J62),"")</f>
        <v/>
      </c>
      <c r="O62" s="119"/>
      <c r="P62" s="170" t="str">
        <f t="shared" si="6"/>
        <v/>
      </c>
      <c r="Q62" s="171"/>
      <c r="R62" s="171"/>
      <c r="S62" s="192"/>
      <c r="T62" s="12"/>
      <c r="U62" s="217"/>
      <c r="V62" s="218"/>
      <c r="W62" s="218"/>
      <c r="X62" s="218"/>
      <c r="Y62" s="218"/>
      <c r="Z62" s="218"/>
      <c r="AA62" s="218"/>
      <c r="AB62" s="218"/>
      <c r="AC62" s="218"/>
      <c r="AD62" s="218"/>
      <c r="AE62" s="219"/>
      <c r="AF62" s="10"/>
    </row>
    <row r="63" spans="1:43" ht="20.25" thickBot="1" x14ac:dyDescent="0.55000000000000004">
      <c r="A63" s="10" t="str">
        <f>IFERROR(IF(VLOOKUP(B63,Talente!$H:$N,7,FALSE)="K","K",""),"")</f>
        <v/>
      </c>
      <c r="B63" s="206"/>
      <c r="C63" s="207"/>
      <c r="D63" s="207"/>
      <c r="E63" s="207"/>
      <c r="F63" s="207"/>
      <c r="G63" s="207"/>
      <c r="H63" s="207"/>
      <c r="I63" s="207"/>
      <c r="J63" s="140"/>
      <c r="K63" s="140"/>
      <c r="L63" s="141" t="str">
        <f>IFERROR(VLOOKUP(VLOOKUP(B63,Talente!H:I,2,FALSE),$B$9:$H$14,6,FALSE),"")</f>
        <v/>
      </c>
      <c r="M63" s="141"/>
      <c r="N63" s="141" t="str">
        <f>IFERROR(IF(VLOOKUP(B63,Talente!H:J,3,FALSE)="mit Rang",J63+L63,J63),"")</f>
        <v/>
      </c>
      <c r="O63" s="141"/>
      <c r="P63" s="208" t="str">
        <f t="shared" si="6"/>
        <v/>
      </c>
      <c r="Q63" s="209"/>
      <c r="R63" s="209"/>
      <c r="S63" s="210"/>
      <c r="T63" s="12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0"/>
      <c r="AL63" s="67"/>
      <c r="AM63" s="67"/>
      <c r="AN63" s="67"/>
      <c r="AO63" s="67"/>
      <c r="AP63" s="67"/>
      <c r="AQ63" s="67"/>
    </row>
    <row r="64" spans="1:43" ht="20.25" thickBot="1" x14ac:dyDescent="0.55000000000000004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10"/>
      <c r="AL64" s="68"/>
      <c r="AM64" s="68"/>
      <c r="AN64" s="68"/>
      <c r="AO64" s="68"/>
      <c r="AP64" s="68"/>
      <c r="AQ64" s="68"/>
    </row>
    <row r="65" spans="1:43" x14ac:dyDescent="0.5">
      <c r="A65" s="10"/>
      <c r="B65" s="127" t="s">
        <v>122</v>
      </c>
      <c r="C65" s="128"/>
      <c r="D65" s="128"/>
      <c r="E65" s="128"/>
      <c r="F65" s="128"/>
      <c r="G65" s="128"/>
      <c r="H65" s="128"/>
      <c r="I65" s="128"/>
      <c r="J65" s="128" t="s">
        <v>123</v>
      </c>
      <c r="K65" s="128"/>
      <c r="L65" s="128" t="s">
        <v>124</v>
      </c>
      <c r="M65" s="128"/>
      <c r="N65" s="128" t="s">
        <v>125</v>
      </c>
      <c r="O65" s="135"/>
      <c r="P65" s="12"/>
      <c r="Q65" s="142" t="s">
        <v>126</v>
      </c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3"/>
      <c r="AF65" s="10"/>
      <c r="AL65" s="68"/>
      <c r="AM65" s="68"/>
      <c r="AN65" s="68"/>
      <c r="AO65" s="68"/>
      <c r="AP65" s="68"/>
      <c r="AQ65" s="68"/>
    </row>
    <row r="66" spans="1:43" x14ac:dyDescent="0.5">
      <c r="A66" s="10"/>
      <c r="B66" s="201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89"/>
      <c r="P66" s="12"/>
      <c r="Q66" s="202" t="s">
        <v>130</v>
      </c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4"/>
      <c r="AF66" s="10"/>
      <c r="AL66" s="68"/>
      <c r="AM66" s="68"/>
      <c r="AN66" s="68"/>
      <c r="AO66" s="68"/>
      <c r="AP66" s="68"/>
      <c r="AQ66" s="68"/>
    </row>
    <row r="67" spans="1:43" x14ac:dyDescent="0.5">
      <c r="A67" s="10"/>
      <c r="B67" s="201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89"/>
      <c r="P67" s="12"/>
      <c r="Q67" s="202" t="s">
        <v>131</v>
      </c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4"/>
      <c r="AF67" s="10"/>
      <c r="AL67" s="68"/>
      <c r="AM67" s="68"/>
      <c r="AN67" s="68"/>
      <c r="AO67" s="68"/>
      <c r="AP67" s="68"/>
      <c r="AQ67" s="68"/>
    </row>
    <row r="68" spans="1:43" x14ac:dyDescent="0.5">
      <c r="A68" s="10"/>
      <c r="B68" s="201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89"/>
      <c r="P68" s="12"/>
      <c r="Q68" s="220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2"/>
      <c r="AF68" s="10"/>
      <c r="AL68" s="68"/>
      <c r="AM68" s="68"/>
      <c r="AN68" s="68"/>
      <c r="AO68" s="68"/>
      <c r="AP68" s="68"/>
      <c r="AQ68" s="68"/>
    </row>
    <row r="69" spans="1:43" ht="20.25" thickBot="1" x14ac:dyDescent="0.55000000000000004">
      <c r="A69" s="10"/>
      <c r="B69" s="223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224"/>
      <c r="P69" s="12"/>
      <c r="Q69" s="225"/>
      <c r="R69" s="226"/>
      <c r="S69" s="226"/>
      <c r="T69" s="226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7"/>
      <c r="AF69" s="10"/>
      <c r="AL69" s="68"/>
      <c r="AM69" s="68"/>
      <c r="AN69" s="68"/>
      <c r="AO69" s="68"/>
      <c r="AP69" s="68"/>
      <c r="AQ69" s="68"/>
    </row>
    <row r="70" spans="1:43" ht="20.25" thickBot="1" x14ac:dyDescent="0.55000000000000004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0"/>
      <c r="AL70" s="68"/>
      <c r="AM70" s="68"/>
      <c r="AN70" s="68"/>
      <c r="AO70" s="68"/>
      <c r="AP70" s="68"/>
      <c r="AQ70" s="68"/>
    </row>
    <row r="71" spans="1:43" x14ac:dyDescent="0.5">
      <c r="A71" s="10"/>
      <c r="B71" s="127" t="s">
        <v>127</v>
      </c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 t="s">
        <v>20</v>
      </c>
      <c r="O71" s="128"/>
      <c r="P71" s="128" t="s">
        <v>141</v>
      </c>
      <c r="Q71" s="128"/>
      <c r="R71" s="128"/>
      <c r="S71" s="128" t="s">
        <v>128</v>
      </c>
      <c r="T71" s="128"/>
      <c r="U71" s="128" t="s">
        <v>129</v>
      </c>
      <c r="V71" s="128"/>
      <c r="W71" s="128"/>
      <c r="X71" s="128"/>
      <c r="Y71" s="128"/>
      <c r="Z71" s="128"/>
      <c r="AA71" s="128"/>
      <c r="AB71" s="121"/>
      <c r="AC71" s="121"/>
      <c r="AD71" s="121"/>
      <c r="AE71" s="135"/>
      <c r="AF71" s="10"/>
      <c r="AL71" s="68"/>
      <c r="AM71" s="68"/>
      <c r="AN71" s="68"/>
      <c r="AO71" s="68"/>
      <c r="AP71" s="68"/>
      <c r="AQ71" s="67"/>
    </row>
    <row r="72" spans="1:43" ht="15" x14ac:dyDescent="0.25">
      <c r="A72" s="10"/>
      <c r="B72" s="201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68"/>
      <c r="AC72" s="168"/>
      <c r="AD72" s="168"/>
      <c r="AE72" s="189"/>
      <c r="AF72" s="10"/>
    </row>
    <row r="73" spans="1:43" ht="15" x14ac:dyDescent="0.25">
      <c r="A73" s="10"/>
      <c r="B73" s="201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68"/>
      <c r="AC73" s="168"/>
      <c r="AD73" s="168"/>
      <c r="AE73" s="189"/>
      <c r="AF73" s="10"/>
    </row>
    <row r="74" spans="1:43" ht="15" x14ac:dyDescent="0.25">
      <c r="A74" s="10"/>
      <c r="B74" s="201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68"/>
      <c r="AC74" s="168"/>
      <c r="AD74" s="168"/>
      <c r="AE74" s="189"/>
      <c r="AF74" s="10"/>
    </row>
    <row r="75" spans="1:43" ht="15" x14ac:dyDescent="0.25">
      <c r="A75" s="10"/>
      <c r="B75" s="201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68"/>
      <c r="AC75" s="168"/>
      <c r="AD75" s="168"/>
      <c r="AE75" s="189"/>
      <c r="AF75" s="10"/>
    </row>
    <row r="76" spans="1:43" ht="15.75" thickBot="1" x14ac:dyDescent="0.3">
      <c r="A76" s="10"/>
      <c r="B76" s="223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82"/>
      <c r="AC76" s="182"/>
      <c r="AD76" s="182"/>
      <c r="AE76" s="224"/>
      <c r="AF76" s="10"/>
    </row>
    <row r="77" spans="1:43" ht="20.25" thickBot="1" x14ac:dyDescent="0.55000000000000004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0"/>
    </row>
    <row r="78" spans="1:43" ht="15" x14ac:dyDescent="0.25">
      <c r="A78" s="10"/>
      <c r="B78" s="229" t="s">
        <v>132</v>
      </c>
      <c r="C78" s="230"/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  <c r="Z78" s="230"/>
      <c r="AA78" s="230"/>
      <c r="AB78" s="230"/>
      <c r="AC78" s="230"/>
      <c r="AD78" s="230"/>
      <c r="AE78" s="231"/>
      <c r="AF78" s="10"/>
    </row>
    <row r="79" spans="1:43" ht="15" x14ac:dyDescent="0.25">
      <c r="A79" s="10"/>
      <c r="B79" s="162"/>
      <c r="C79" s="163"/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3"/>
      <c r="AC79" s="163"/>
      <c r="AD79" s="163"/>
      <c r="AE79" s="228"/>
      <c r="AF79" s="10"/>
    </row>
    <row r="80" spans="1:43" ht="15" x14ac:dyDescent="0.25">
      <c r="A80" s="10"/>
      <c r="B80" s="162"/>
      <c r="C80" s="163"/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3"/>
      <c r="AC80" s="163"/>
      <c r="AD80" s="163"/>
      <c r="AE80" s="228"/>
      <c r="AF80" s="10"/>
    </row>
    <row r="81" spans="1:32" ht="15" x14ac:dyDescent="0.25">
      <c r="A81" s="10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3"/>
      <c r="AC81" s="163"/>
      <c r="AD81" s="163"/>
      <c r="AE81" s="228"/>
      <c r="AF81" s="10"/>
    </row>
    <row r="82" spans="1:32" ht="15" x14ac:dyDescent="0.25">
      <c r="A82" s="10"/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228"/>
      <c r="AF82" s="10"/>
    </row>
    <row r="83" spans="1:32" ht="15" x14ac:dyDescent="0.25">
      <c r="A83" s="10"/>
      <c r="B83" s="162"/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3"/>
      <c r="AC83" s="163"/>
      <c r="AD83" s="163"/>
      <c r="AE83" s="228"/>
      <c r="AF83" s="10"/>
    </row>
    <row r="84" spans="1:32" ht="15" x14ac:dyDescent="0.25">
      <c r="A84" s="10"/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228"/>
      <c r="AF84" s="10"/>
    </row>
    <row r="85" spans="1:32" ht="15" x14ac:dyDescent="0.25">
      <c r="A85" s="10"/>
      <c r="B85" s="162"/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228"/>
      <c r="AF85" s="10"/>
    </row>
    <row r="86" spans="1:32" ht="15" x14ac:dyDescent="0.25">
      <c r="A86" s="10"/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228"/>
      <c r="AF86" s="10"/>
    </row>
    <row r="87" spans="1:32" ht="15" x14ac:dyDescent="0.25">
      <c r="A87" s="10"/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228"/>
      <c r="AF87" s="10"/>
    </row>
    <row r="88" spans="1:32" ht="15" x14ac:dyDescent="0.25">
      <c r="A88" s="10"/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228"/>
      <c r="AF88" s="10"/>
    </row>
    <row r="89" spans="1:32" ht="15" x14ac:dyDescent="0.25">
      <c r="A89" s="10"/>
      <c r="B89" s="162"/>
      <c r="C89" s="163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228"/>
      <c r="AF89" s="10"/>
    </row>
    <row r="90" spans="1:32" ht="15" x14ac:dyDescent="0.25">
      <c r="A90" s="10"/>
      <c r="B90" s="162"/>
      <c r="C90" s="163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228"/>
      <c r="AF90" s="10"/>
    </row>
    <row r="91" spans="1:32" ht="15" x14ac:dyDescent="0.25">
      <c r="A91" s="10"/>
      <c r="B91" s="162"/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228"/>
      <c r="AF91" s="10"/>
    </row>
    <row r="92" spans="1:32" ht="15" x14ac:dyDescent="0.25">
      <c r="A92" s="10"/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228"/>
      <c r="AF92" s="10"/>
    </row>
    <row r="93" spans="1:32" ht="15" x14ac:dyDescent="0.25">
      <c r="A93" s="10"/>
      <c r="B93" s="162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228"/>
      <c r="AF93" s="10"/>
    </row>
    <row r="94" spans="1:32" ht="15" x14ac:dyDescent="0.25">
      <c r="A94" s="10"/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228"/>
      <c r="AF94" s="10"/>
    </row>
    <row r="95" spans="1:32" ht="15" x14ac:dyDescent="0.25">
      <c r="A95" s="10"/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228"/>
      <c r="AF95" s="10"/>
    </row>
    <row r="96" spans="1:32" ht="15.75" thickBot="1" x14ac:dyDescent="0.3">
      <c r="A96" s="10"/>
      <c r="B96" s="175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76"/>
      <c r="AE96" s="232"/>
      <c r="AF96" s="10"/>
    </row>
    <row r="97" spans="1:32" ht="9" customHeight="1" thickBot="1" x14ac:dyDescent="0.55000000000000004">
      <c r="A97" s="10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0"/>
    </row>
    <row r="98" spans="1:32" x14ac:dyDescent="0.5">
      <c r="A98" s="10"/>
      <c r="B98" s="127" t="s">
        <v>133</v>
      </c>
      <c r="C98" s="128"/>
      <c r="D98" s="128"/>
      <c r="E98" s="128"/>
      <c r="F98" s="128"/>
      <c r="G98" s="128"/>
      <c r="H98" s="128" t="s">
        <v>135</v>
      </c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233" t="s">
        <v>136</v>
      </c>
      <c r="T98" s="233"/>
      <c r="U98" s="128" t="s">
        <v>137</v>
      </c>
      <c r="V98" s="128"/>
      <c r="W98" s="128"/>
      <c r="X98" s="128"/>
      <c r="Y98" s="128"/>
      <c r="Z98" s="128"/>
      <c r="AA98" s="128"/>
      <c r="AB98" s="121"/>
      <c r="AC98" s="121"/>
      <c r="AD98" s="121"/>
      <c r="AE98" s="135"/>
      <c r="AF98" s="10"/>
    </row>
    <row r="99" spans="1:32" ht="15" x14ac:dyDescent="0.25">
      <c r="A99" s="10"/>
      <c r="B99" s="201" t="s">
        <v>134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68"/>
      <c r="AC99" s="168"/>
      <c r="AD99" s="168"/>
      <c r="AE99" s="189"/>
      <c r="AF99" s="10"/>
    </row>
    <row r="100" spans="1:32" ht="15" x14ac:dyDescent="0.25">
      <c r="A100" s="10"/>
      <c r="B100" s="201" t="s">
        <v>95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68"/>
      <c r="AC100" s="168"/>
      <c r="AD100" s="168"/>
      <c r="AE100" s="189"/>
      <c r="AF100" s="10"/>
    </row>
    <row r="101" spans="1:32" ht="15" x14ac:dyDescent="0.25">
      <c r="A101" s="10"/>
      <c r="B101" s="201" t="s">
        <v>95</v>
      </c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68"/>
      <c r="AC101" s="168"/>
      <c r="AD101" s="168"/>
      <c r="AE101" s="189"/>
      <c r="AF101" s="10"/>
    </row>
    <row r="102" spans="1:32" ht="15" x14ac:dyDescent="0.25">
      <c r="A102" s="10"/>
      <c r="B102" s="201"/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68"/>
      <c r="AC102" s="168"/>
      <c r="AD102" s="168"/>
      <c r="AE102" s="189"/>
      <c r="AF102" s="10"/>
    </row>
    <row r="103" spans="1:32" ht="15" x14ac:dyDescent="0.25">
      <c r="A103" s="10"/>
      <c r="B103" s="201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68"/>
      <c r="AC103" s="168"/>
      <c r="AD103" s="168"/>
      <c r="AE103" s="189"/>
      <c r="AF103" s="10"/>
    </row>
    <row r="104" spans="1:32" ht="15" x14ac:dyDescent="0.25">
      <c r="A104" s="10"/>
      <c r="B104" s="201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68"/>
      <c r="AC104" s="168"/>
      <c r="AD104" s="168"/>
      <c r="AE104" s="189"/>
      <c r="AF104" s="10"/>
    </row>
    <row r="105" spans="1:32" ht="15" x14ac:dyDescent="0.25">
      <c r="A105" s="10"/>
      <c r="B105" s="201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68"/>
      <c r="AC105" s="168"/>
      <c r="AD105" s="168"/>
      <c r="AE105" s="189"/>
      <c r="AF105" s="10"/>
    </row>
    <row r="106" spans="1:32" ht="15.75" thickBot="1" x14ac:dyDescent="0.3">
      <c r="A106" s="10"/>
      <c r="B106" s="223"/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82"/>
      <c r="AC106" s="182"/>
      <c r="AD106" s="182"/>
      <c r="AE106" s="224"/>
      <c r="AF106" s="10"/>
    </row>
    <row r="107" spans="1:32" ht="7.5" customHeight="1" x14ac:dyDescent="0.5">
      <c r="A107" s="10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0"/>
    </row>
    <row r="108" spans="1:32" ht="9" customHeight="1" outlineLevel="1" thickBot="1" x14ac:dyDescent="0.55000000000000004">
      <c r="A108" s="10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0"/>
    </row>
    <row r="109" spans="1:32" ht="24" outlineLevel="1" x14ac:dyDescent="0.6">
      <c r="A109" s="10"/>
      <c r="B109" s="234" t="s">
        <v>144</v>
      </c>
      <c r="C109" s="235"/>
      <c r="D109" s="235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6"/>
      <c r="AF109" s="10"/>
    </row>
    <row r="110" spans="1:32" outlineLevel="1" x14ac:dyDescent="0.5">
      <c r="A110" s="10"/>
      <c r="B110" s="116" t="s">
        <v>135</v>
      </c>
      <c r="C110" s="117"/>
      <c r="D110" s="117"/>
      <c r="E110" s="117"/>
      <c r="F110" s="117"/>
      <c r="G110" s="117"/>
      <c r="H110" s="117"/>
      <c r="I110" s="117"/>
      <c r="J110" s="117"/>
      <c r="K110" s="237" t="s">
        <v>3</v>
      </c>
      <c r="L110" s="237"/>
      <c r="M110" s="237" t="s">
        <v>145</v>
      </c>
      <c r="N110" s="237"/>
      <c r="O110" s="72" t="s">
        <v>146</v>
      </c>
      <c r="P110" s="74"/>
      <c r="Q110" s="72" t="s">
        <v>151</v>
      </c>
      <c r="R110" s="74"/>
      <c r="S110" s="72" t="s">
        <v>147</v>
      </c>
      <c r="T110" s="74"/>
      <c r="U110" s="72" t="s">
        <v>148</v>
      </c>
      <c r="V110" s="74"/>
      <c r="W110" s="248" t="s">
        <v>149</v>
      </c>
      <c r="X110" s="249"/>
      <c r="Y110" s="249"/>
      <c r="Z110" s="249"/>
      <c r="AA110" s="249"/>
      <c r="AB110" s="249"/>
      <c r="AC110" s="249"/>
      <c r="AD110" s="249"/>
      <c r="AE110" s="250"/>
      <c r="AF110" s="10"/>
    </row>
    <row r="111" spans="1:32" ht="15" outlineLevel="1" x14ac:dyDescent="0.25">
      <c r="A111" s="10"/>
      <c r="B111" s="241"/>
      <c r="C111" s="242"/>
      <c r="D111" s="242"/>
      <c r="E111" s="242"/>
      <c r="F111" s="242"/>
      <c r="G111" s="242"/>
      <c r="H111" s="242"/>
      <c r="I111" s="242"/>
      <c r="J111" s="242"/>
      <c r="K111" s="243" t="str">
        <f>IFERROR(VLOOKUP($B111,Grimoire!$A:$I,HLOOKUP(blanko!K$110,Grimoire!$2:$3,2,FALSE),FALSE),"")</f>
        <v/>
      </c>
      <c r="L111" s="243"/>
      <c r="M111" s="243" t="str">
        <f>IFERROR(VLOOKUP($B111,Grimoire!$A:$I,HLOOKUP(blanko!M$110,Grimoire!$2:$3,2,FALSE),FALSE),"")</f>
        <v/>
      </c>
      <c r="N111" s="243"/>
      <c r="O111" s="243" t="str">
        <f>IFERROR(VLOOKUP($B111,Grimoire!$A:$I,HLOOKUP(blanko!O$110,Grimoire!$2:$3,2,FALSE),FALSE),"")</f>
        <v/>
      </c>
      <c r="P111" s="243"/>
      <c r="Q111" s="244" t="str">
        <f>IFERROR(VLOOKUP($B111,Grimoire!$A:$I,HLOOKUP(blanko!Q$110,Grimoire!$2:$3,2,FALSE),FALSE),"")</f>
        <v/>
      </c>
      <c r="R111" s="245"/>
      <c r="S111" s="243" t="str">
        <f>IFERROR(VLOOKUP($B111,Grimoire!$A:$I,HLOOKUP(blanko!S$110,Grimoire!$2:$3,2,FALSE),FALSE),"")</f>
        <v/>
      </c>
      <c r="T111" s="243"/>
      <c r="U111" s="246" t="str">
        <f>IFERROR(VLOOKUP($B111,Grimoire!$A:$I,HLOOKUP(blanko!U$110,Grimoire!$2:$3,2,FALSE),FALSE),"")</f>
        <v/>
      </c>
      <c r="V111" s="247"/>
      <c r="W111" s="238" t="str">
        <f>IFERROR(VLOOKUP($B111,Grimoire!$A:$I,HLOOKUP(blanko!W$110,Grimoire!$2:$3,2,FALSE),FALSE),"")</f>
        <v/>
      </c>
      <c r="X111" s="239"/>
      <c r="Y111" s="239"/>
      <c r="Z111" s="239"/>
      <c r="AA111" s="239"/>
      <c r="AB111" s="239"/>
      <c r="AC111" s="239"/>
      <c r="AD111" s="239"/>
      <c r="AE111" s="240"/>
      <c r="AF111" s="20" t="str">
        <f>IFERROR(IF(VLOOKUP(B111,Grimoire!A:I,9,FALSE)=blanko!$E$4,"","!"),"")</f>
        <v/>
      </c>
    </row>
    <row r="112" spans="1:32" ht="15" outlineLevel="1" x14ac:dyDescent="0.25">
      <c r="A112" s="10"/>
      <c r="B112" s="241"/>
      <c r="C112" s="242"/>
      <c r="D112" s="242"/>
      <c r="E112" s="242"/>
      <c r="F112" s="242"/>
      <c r="G112" s="242"/>
      <c r="H112" s="242"/>
      <c r="I112" s="242"/>
      <c r="J112" s="242"/>
      <c r="K112" s="243" t="str">
        <f>IFERROR(VLOOKUP($B112,Grimoire!$A:$I,HLOOKUP(blanko!K$110,Grimoire!$2:$3,2,FALSE),FALSE),"")</f>
        <v/>
      </c>
      <c r="L112" s="243"/>
      <c r="M112" s="243" t="str">
        <f>IFERROR(VLOOKUP($B112,Grimoire!$A:$I,HLOOKUP(blanko!M$110,Grimoire!$2:$3,2,FALSE),FALSE),"")</f>
        <v/>
      </c>
      <c r="N112" s="243"/>
      <c r="O112" s="243" t="str">
        <f>IFERROR(VLOOKUP($B112,Grimoire!$A:$I,HLOOKUP(blanko!O$110,Grimoire!$2:$3,2,FALSE),FALSE),"")</f>
        <v/>
      </c>
      <c r="P112" s="243"/>
      <c r="Q112" s="244" t="str">
        <f>IFERROR(VLOOKUP($B112,Grimoire!$A:$I,HLOOKUP(blanko!Q$110,Grimoire!$2:$3,2,FALSE),FALSE),"")</f>
        <v/>
      </c>
      <c r="R112" s="245"/>
      <c r="S112" s="243" t="str">
        <f>IFERROR(VLOOKUP($B112,Grimoire!$A:$I,HLOOKUP(blanko!S$110,Grimoire!$2:$3,2,FALSE),FALSE),"")</f>
        <v/>
      </c>
      <c r="T112" s="243"/>
      <c r="U112" s="246" t="str">
        <f>IFERROR(VLOOKUP($B112,Grimoire!$A:$I,HLOOKUP(blanko!U$110,Grimoire!$2:$3,2,FALSE),FALSE),"")</f>
        <v/>
      </c>
      <c r="V112" s="247"/>
      <c r="W112" s="238" t="str">
        <f>IFERROR(VLOOKUP($B112,Grimoire!$A:$I,HLOOKUP(blanko!W$110,Grimoire!$2:$3,2,FALSE),FALSE),"")</f>
        <v/>
      </c>
      <c r="X112" s="239"/>
      <c r="Y112" s="239"/>
      <c r="Z112" s="239"/>
      <c r="AA112" s="239"/>
      <c r="AB112" s="239"/>
      <c r="AC112" s="239"/>
      <c r="AD112" s="239"/>
      <c r="AE112" s="240"/>
      <c r="AF112" s="20" t="str">
        <f>IFERROR(IF(VLOOKUP(B112,Grimoire!A:I,9,FALSE)=blanko!$E$4,"","!"),"")</f>
        <v/>
      </c>
    </row>
    <row r="113" spans="1:32" ht="15" outlineLevel="1" x14ac:dyDescent="0.25">
      <c r="A113" s="10"/>
      <c r="B113" s="241"/>
      <c r="C113" s="242"/>
      <c r="D113" s="242"/>
      <c r="E113" s="242"/>
      <c r="F113" s="242"/>
      <c r="G113" s="242"/>
      <c r="H113" s="242"/>
      <c r="I113" s="242"/>
      <c r="J113" s="242"/>
      <c r="K113" s="243" t="str">
        <f>IFERROR(VLOOKUP($B113,Grimoire!$A:$I,HLOOKUP(blanko!K$110,Grimoire!$2:$3,2,FALSE),FALSE),"")</f>
        <v/>
      </c>
      <c r="L113" s="243"/>
      <c r="M113" s="243" t="str">
        <f>IFERROR(VLOOKUP($B113,Grimoire!$A:$I,HLOOKUP(blanko!M$110,Grimoire!$2:$3,2,FALSE),FALSE),"")</f>
        <v/>
      </c>
      <c r="N113" s="243"/>
      <c r="O113" s="243" t="str">
        <f>IFERROR(VLOOKUP($B113,Grimoire!$A:$I,HLOOKUP(blanko!O$110,Grimoire!$2:$3,2,FALSE),FALSE),"")</f>
        <v/>
      </c>
      <c r="P113" s="243"/>
      <c r="Q113" s="244" t="str">
        <f>IFERROR(VLOOKUP($B113,Grimoire!$A:$I,HLOOKUP(blanko!Q$110,Grimoire!$2:$3,2,FALSE),FALSE),"")</f>
        <v/>
      </c>
      <c r="R113" s="245"/>
      <c r="S113" s="243" t="str">
        <f>IFERROR(VLOOKUP($B113,Grimoire!$A:$I,HLOOKUP(blanko!S$110,Grimoire!$2:$3,2,FALSE),FALSE),"")</f>
        <v/>
      </c>
      <c r="T113" s="243"/>
      <c r="U113" s="246" t="str">
        <f>IFERROR(VLOOKUP($B113,Grimoire!$A:$I,HLOOKUP(blanko!U$110,Grimoire!$2:$3,2,FALSE),FALSE),"")</f>
        <v/>
      </c>
      <c r="V113" s="247"/>
      <c r="W113" s="238" t="str">
        <f>IFERROR(VLOOKUP($B113,Grimoire!$A:$I,HLOOKUP(blanko!W$110,Grimoire!$2:$3,2,FALSE),FALSE),"")</f>
        <v/>
      </c>
      <c r="X113" s="239"/>
      <c r="Y113" s="239"/>
      <c r="Z113" s="239"/>
      <c r="AA113" s="239"/>
      <c r="AB113" s="239"/>
      <c r="AC113" s="239"/>
      <c r="AD113" s="239"/>
      <c r="AE113" s="240"/>
      <c r="AF113" s="20" t="str">
        <f>IFERROR(IF(VLOOKUP(B113,Grimoire!A:I,9,FALSE)=blanko!$E$4,"","!"),"")</f>
        <v/>
      </c>
    </row>
    <row r="114" spans="1:32" ht="15" outlineLevel="1" x14ac:dyDescent="0.25">
      <c r="A114" s="10"/>
      <c r="B114" s="241"/>
      <c r="C114" s="242"/>
      <c r="D114" s="242"/>
      <c r="E114" s="242"/>
      <c r="F114" s="242"/>
      <c r="G114" s="242"/>
      <c r="H114" s="242"/>
      <c r="I114" s="242"/>
      <c r="J114" s="242"/>
      <c r="K114" s="243" t="str">
        <f>IFERROR(VLOOKUP($B114,Grimoire!$A:$I,HLOOKUP(blanko!K$110,Grimoire!$2:$3,2,FALSE),FALSE),"")</f>
        <v/>
      </c>
      <c r="L114" s="243"/>
      <c r="M114" s="243" t="str">
        <f>IFERROR(VLOOKUP($B114,Grimoire!$A:$I,HLOOKUP(blanko!M$110,Grimoire!$2:$3,2,FALSE),FALSE),"")</f>
        <v/>
      </c>
      <c r="N114" s="243"/>
      <c r="O114" s="243" t="str">
        <f>IFERROR(VLOOKUP($B114,Grimoire!$A:$I,HLOOKUP(blanko!O$110,Grimoire!$2:$3,2,FALSE),FALSE),"")</f>
        <v/>
      </c>
      <c r="P114" s="243"/>
      <c r="Q114" s="244" t="str">
        <f>IFERROR(VLOOKUP($B114,Grimoire!$A:$I,HLOOKUP(blanko!Q$110,Grimoire!$2:$3,2,FALSE),FALSE),"")</f>
        <v/>
      </c>
      <c r="R114" s="245"/>
      <c r="S114" s="243" t="str">
        <f>IFERROR(VLOOKUP($B114,Grimoire!$A:$I,HLOOKUP(blanko!S$110,Grimoire!$2:$3,2,FALSE),FALSE),"")</f>
        <v/>
      </c>
      <c r="T114" s="243"/>
      <c r="U114" s="246" t="str">
        <f>IFERROR(VLOOKUP($B114,Grimoire!$A:$I,HLOOKUP(blanko!U$110,Grimoire!$2:$3,2,FALSE),FALSE),"")</f>
        <v/>
      </c>
      <c r="V114" s="247"/>
      <c r="W114" s="238" t="str">
        <f>IFERROR(VLOOKUP($B114,Grimoire!$A:$I,HLOOKUP(blanko!W$110,Grimoire!$2:$3,2,FALSE),FALSE),"")</f>
        <v/>
      </c>
      <c r="X114" s="239"/>
      <c r="Y114" s="239"/>
      <c r="Z114" s="239"/>
      <c r="AA114" s="239"/>
      <c r="AB114" s="239"/>
      <c r="AC114" s="239"/>
      <c r="AD114" s="239"/>
      <c r="AE114" s="240"/>
      <c r="AF114" s="20" t="str">
        <f>IFERROR(IF(VLOOKUP(B114,Grimoire!A:I,9,FALSE)=blanko!$E$4,"","!"),"")</f>
        <v/>
      </c>
    </row>
    <row r="115" spans="1:32" ht="15" outlineLevel="1" x14ac:dyDescent="0.25">
      <c r="A115" s="10"/>
      <c r="B115" s="241"/>
      <c r="C115" s="242"/>
      <c r="D115" s="242"/>
      <c r="E115" s="242"/>
      <c r="F115" s="242"/>
      <c r="G115" s="242"/>
      <c r="H115" s="242"/>
      <c r="I115" s="242"/>
      <c r="J115" s="242"/>
      <c r="K115" s="243" t="str">
        <f>IFERROR(VLOOKUP($B115,Grimoire!$A:$I,HLOOKUP(blanko!K$110,Grimoire!$2:$3,2,FALSE),FALSE),"")</f>
        <v/>
      </c>
      <c r="L115" s="243"/>
      <c r="M115" s="243" t="str">
        <f>IFERROR(VLOOKUP($B115,Grimoire!$A:$I,HLOOKUP(blanko!M$110,Grimoire!$2:$3,2,FALSE),FALSE),"")</f>
        <v/>
      </c>
      <c r="N115" s="243"/>
      <c r="O115" s="243" t="str">
        <f>IFERROR(VLOOKUP($B115,Grimoire!$A:$I,HLOOKUP(blanko!O$110,Grimoire!$2:$3,2,FALSE),FALSE),"")</f>
        <v/>
      </c>
      <c r="P115" s="243"/>
      <c r="Q115" s="244" t="str">
        <f>IFERROR(VLOOKUP($B115,Grimoire!$A:$I,HLOOKUP(blanko!Q$110,Grimoire!$2:$3,2,FALSE),FALSE),"")</f>
        <v/>
      </c>
      <c r="R115" s="245"/>
      <c r="S115" s="243" t="str">
        <f>IFERROR(VLOOKUP($B115,Grimoire!$A:$I,HLOOKUP(blanko!S$110,Grimoire!$2:$3,2,FALSE),FALSE),"")</f>
        <v/>
      </c>
      <c r="T115" s="243"/>
      <c r="U115" s="246" t="str">
        <f>IFERROR(VLOOKUP($B115,Grimoire!$A:$I,HLOOKUP(blanko!U$110,Grimoire!$2:$3,2,FALSE),FALSE),"")</f>
        <v/>
      </c>
      <c r="V115" s="247"/>
      <c r="W115" s="238" t="str">
        <f>IFERROR(VLOOKUP($B115,Grimoire!$A:$I,HLOOKUP(blanko!W$110,Grimoire!$2:$3,2,FALSE),FALSE),"")</f>
        <v/>
      </c>
      <c r="X115" s="239"/>
      <c r="Y115" s="239"/>
      <c r="Z115" s="239"/>
      <c r="AA115" s="239"/>
      <c r="AB115" s="239"/>
      <c r="AC115" s="239"/>
      <c r="AD115" s="239"/>
      <c r="AE115" s="240"/>
      <c r="AF115" s="20" t="str">
        <f>IFERROR(IF(VLOOKUP(B115,Grimoire!A:I,9,FALSE)=blanko!$E$4,"","!"),"")</f>
        <v/>
      </c>
    </row>
    <row r="116" spans="1:32" ht="15" outlineLevel="1" x14ac:dyDescent="0.25">
      <c r="A116" s="10"/>
      <c r="B116" s="241"/>
      <c r="C116" s="242"/>
      <c r="D116" s="242"/>
      <c r="E116" s="242"/>
      <c r="F116" s="242"/>
      <c r="G116" s="242"/>
      <c r="H116" s="242"/>
      <c r="I116" s="242"/>
      <c r="J116" s="242"/>
      <c r="K116" s="243" t="str">
        <f>IFERROR(VLOOKUP($B116,Grimoire!$A:$I,HLOOKUP(blanko!K$110,Grimoire!$2:$3,2,FALSE),FALSE),"")</f>
        <v/>
      </c>
      <c r="L116" s="243"/>
      <c r="M116" s="243" t="str">
        <f>IFERROR(VLOOKUP($B116,Grimoire!$A:$I,HLOOKUP(blanko!M$110,Grimoire!$2:$3,2,FALSE),FALSE),"")</f>
        <v/>
      </c>
      <c r="N116" s="243"/>
      <c r="O116" s="243" t="str">
        <f>IFERROR(VLOOKUP($B116,Grimoire!$A:$I,HLOOKUP(blanko!O$110,Grimoire!$2:$3,2,FALSE),FALSE),"")</f>
        <v/>
      </c>
      <c r="P116" s="243"/>
      <c r="Q116" s="244" t="str">
        <f>IFERROR(VLOOKUP($B116,Grimoire!$A:$I,HLOOKUP(blanko!Q$110,Grimoire!$2:$3,2,FALSE),FALSE),"")</f>
        <v/>
      </c>
      <c r="R116" s="245"/>
      <c r="S116" s="243" t="str">
        <f>IFERROR(VLOOKUP($B116,Grimoire!$A:$I,HLOOKUP(blanko!S$110,Grimoire!$2:$3,2,FALSE),FALSE),"")</f>
        <v/>
      </c>
      <c r="T116" s="243"/>
      <c r="U116" s="246" t="str">
        <f>IFERROR(VLOOKUP($B116,Grimoire!$A:$I,HLOOKUP(blanko!U$110,Grimoire!$2:$3,2,FALSE),FALSE),"")</f>
        <v/>
      </c>
      <c r="V116" s="247"/>
      <c r="W116" s="238" t="str">
        <f>IFERROR(VLOOKUP($B116,Grimoire!$A:$I,HLOOKUP(blanko!W$110,Grimoire!$2:$3,2,FALSE),FALSE),"")</f>
        <v/>
      </c>
      <c r="X116" s="239"/>
      <c r="Y116" s="239"/>
      <c r="Z116" s="239"/>
      <c r="AA116" s="239"/>
      <c r="AB116" s="239"/>
      <c r="AC116" s="239"/>
      <c r="AD116" s="239"/>
      <c r="AE116" s="240"/>
      <c r="AF116" s="20" t="str">
        <f>IFERROR(IF(VLOOKUP(B116,Grimoire!A:I,9,FALSE)=blanko!$E$4,"","!"),"")</f>
        <v/>
      </c>
    </row>
    <row r="117" spans="1:32" ht="15" outlineLevel="1" x14ac:dyDescent="0.25">
      <c r="A117" s="10"/>
      <c r="B117" s="241"/>
      <c r="C117" s="242"/>
      <c r="D117" s="242"/>
      <c r="E117" s="242"/>
      <c r="F117" s="242"/>
      <c r="G117" s="242"/>
      <c r="H117" s="242"/>
      <c r="I117" s="242"/>
      <c r="J117" s="242"/>
      <c r="K117" s="243" t="str">
        <f>IFERROR(VLOOKUP($B117,Grimoire!$A:$I,HLOOKUP(blanko!K$110,Grimoire!$2:$3,2,FALSE),FALSE),"")</f>
        <v/>
      </c>
      <c r="L117" s="243"/>
      <c r="M117" s="243" t="str">
        <f>IFERROR(VLOOKUP($B117,Grimoire!$A:$I,HLOOKUP(blanko!M$110,Grimoire!$2:$3,2,FALSE),FALSE),"")</f>
        <v/>
      </c>
      <c r="N117" s="243"/>
      <c r="O117" s="243" t="str">
        <f>IFERROR(VLOOKUP($B117,Grimoire!$A:$I,HLOOKUP(blanko!O$110,Grimoire!$2:$3,2,FALSE),FALSE),"")</f>
        <v/>
      </c>
      <c r="P117" s="243"/>
      <c r="Q117" s="244" t="str">
        <f>IFERROR(VLOOKUP($B117,Grimoire!$A:$I,HLOOKUP(blanko!Q$110,Grimoire!$2:$3,2,FALSE),FALSE),"")</f>
        <v/>
      </c>
      <c r="R117" s="245"/>
      <c r="S117" s="243" t="str">
        <f>IFERROR(VLOOKUP($B117,Grimoire!$A:$I,HLOOKUP(blanko!S$110,Grimoire!$2:$3,2,FALSE),FALSE),"")</f>
        <v/>
      </c>
      <c r="T117" s="243"/>
      <c r="U117" s="246" t="str">
        <f>IFERROR(VLOOKUP($B117,Grimoire!$A:$I,HLOOKUP(blanko!U$110,Grimoire!$2:$3,2,FALSE),FALSE),"")</f>
        <v/>
      </c>
      <c r="V117" s="247"/>
      <c r="W117" s="238" t="str">
        <f>IFERROR(VLOOKUP($B117,Grimoire!$A:$I,HLOOKUP(blanko!W$110,Grimoire!$2:$3,2,FALSE),FALSE),"")</f>
        <v/>
      </c>
      <c r="X117" s="239"/>
      <c r="Y117" s="239"/>
      <c r="Z117" s="239"/>
      <c r="AA117" s="239"/>
      <c r="AB117" s="239"/>
      <c r="AC117" s="239"/>
      <c r="AD117" s="239"/>
      <c r="AE117" s="240"/>
      <c r="AF117" s="20" t="str">
        <f>IFERROR(IF(VLOOKUP(B117,Grimoire!A:I,9,FALSE)=blanko!$E$4,"","!"),"")</f>
        <v/>
      </c>
    </row>
    <row r="118" spans="1:32" ht="15" outlineLevel="1" x14ac:dyDescent="0.25">
      <c r="A118" s="10"/>
      <c r="B118" s="241"/>
      <c r="C118" s="242"/>
      <c r="D118" s="242"/>
      <c r="E118" s="242"/>
      <c r="F118" s="242"/>
      <c r="G118" s="242"/>
      <c r="H118" s="242"/>
      <c r="I118" s="242"/>
      <c r="J118" s="242"/>
      <c r="K118" s="243" t="str">
        <f>IFERROR(VLOOKUP($B118,Grimoire!$A:$I,HLOOKUP(blanko!K$110,Grimoire!$2:$3,2,FALSE),FALSE),"")</f>
        <v/>
      </c>
      <c r="L118" s="243"/>
      <c r="M118" s="243" t="str">
        <f>IFERROR(VLOOKUP($B118,Grimoire!$A:$I,HLOOKUP(blanko!M$110,Grimoire!$2:$3,2,FALSE),FALSE),"")</f>
        <v/>
      </c>
      <c r="N118" s="243"/>
      <c r="O118" s="243" t="str">
        <f>IFERROR(VLOOKUP($B118,Grimoire!$A:$I,HLOOKUP(blanko!O$110,Grimoire!$2:$3,2,FALSE),FALSE),"")</f>
        <v/>
      </c>
      <c r="P118" s="243"/>
      <c r="Q118" s="244" t="str">
        <f>IFERROR(VLOOKUP($B118,Grimoire!$A:$I,HLOOKUP(blanko!Q$110,Grimoire!$2:$3,2,FALSE),FALSE),"")</f>
        <v/>
      </c>
      <c r="R118" s="245"/>
      <c r="S118" s="243" t="str">
        <f>IFERROR(VLOOKUP($B118,Grimoire!$A:$I,HLOOKUP(blanko!S$110,Grimoire!$2:$3,2,FALSE),FALSE),"")</f>
        <v/>
      </c>
      <c r="T118" s="243"/>
      <c r="U118" s="246" t="str">
        <f>IFERROR(VLOOKUP($B118,Grimoire!$A:$I,HLOOKUP(blanko!U$110,Grimoire!$2:$3,2,FALSE),FALSE),"")</f>
        <v/>
      </c>
      <c r="V118" s="247"/>
      <c r="W118" s="238" t="str">
        <f>IFERROR(VLOOKUP($B118,Grimoire!$A:$I,HLOOKUP(blanko!W$110,Grimoire!$2:$3,2,FALSE),FALSE),"")</f>
        <v/>
      </c>
      <c r="X118" s="239"/>
      <c r="Y118" s="239"/>
      <c r="Z118" s="239"/>
      <c r="AA118" s="239"/>
      <c r="AB118" s="239"/>
      <c r="AC118" s="239"/>
      <c r="AD118" s="239"/>
      <c r="AE118" s="240"/>
      <c r="AF118" s="20" t="str">
        <f>IFERROR(IF(VLOOKUP(B118,Grimoire!A:I,9,FALSE)=blanko!$E$4,"","!"),"")</f>
        <v/>
      </c>
    </row>
    <row r="119" spans="1:32" ht="15" outlineLevel="1" x14ac:dyDescent="0.25">
      <c r="A119" s="10"/>
      <c r="B119" s="241"/>
      <c r="C119" s="242"/>
      <c r="D119" s="242"/>
      <c r="E119" s="242"/>
      <c r="F119" s="242"/>
      <c r="G119" s="242"/>
      <c r="H119" s="242"/>
      <c r="I119" s="242"/>
      <c r="J119" s="242"/>
      <c r="K119" s="243" t="str">
        <f>IFERROR(VLOOKUP($B119,Grimoire!$A:$I,HLOOKUP(blanko!K$110,Grimoire!$2:$3,2,FALSE),FALSE),"")</f>
        <v/>
      </c>
      <c r="L119" s="243"/>
      <c r="M119" s="243" t="str">
        <f>IFERROR(VLOOKUP($B119,Grimoire!$A:$I,HLOOKUP(blanko!M$110,Grimoire!$2:$3,2,FALSE),FALSE),"")</f>
        <v/>
      </c>
      <c r="N119" s="243"/>
      <c r="O119" s="243" t="str">
        <f>IFERROR(VLOOKUP($B119,Grimoire!$A:$I,HLOOKUP(blanko!O$110,Grimoire!$2:$3,2,FALSE),FALSE),"")</f>
        <v/>
      </c>
      <c r="P119" s="243"/>
      <c r="Q119" s="244" t="str">
        <f>IFERROR(VLOOKUP($B119,Grimoire!$A:$I,HLOOKUP(blanko!Q$110,Grimoire!$2:$3,2,FALSE),FALSE),"")</f>
        <v/>
      </c>
      <c r="R119" s="245"/>
      <c r="S119" s="243" t="str">
        <f>IFERROR(VLOOKUP($B119,Grimoire!$A:$I,HLOOKUP(blanko!S$110,Grimoire!$2:$3,2,FALSE),FALSE),"")</f>
        <v/>
      </c>
      <c r="T119" s="243"/>
      <c r="U119" s="246" t="str">
        <f>IFERROR(VLOOKUP($B119,Grimoire!$A:$I,HLOOKUP(blanko!U$110,Grimoire!$2:$3,2,FALSE),FALSE),"")</f>
        <v/>
      </c>
      <c r="V119" s="247"/>
      <c r="W119" s="238" t="str">
        <f>IFERROR(VLOOKUP($B119,Grimoire!$A:$I,HLOOKUP(blanko!W$110,Grimoire!$2:$3,2,FALSE),FALSE),"")</f>
        <v/>
      </c>
      <c r="X119" s="239"/>
      <c r="Y119" s="239"/>
      <c r="Z119" s="239"/>
      <c r="AA119" s="239"/>
      <c r="AB119" s="239"/>
      <c r="AC119" s="239"/>
      <c r="AD119" s="239"/>
      <c r="AE119" s="240"/>
      <c r="AF119" s="20" t="str">
        <f>IFERROR(IF(VLOOKUP(B119,Grimoire!A:I,9,FALSE)=blanko!$E$4,"","!"),"")</f>
        <v/>
      </c>
    </row>
    <row r="120" spans="1:32" ht="15" outlineLevel="1" x14ac:dyDescent="0.25">
      <c r="A120" s="10"/>
      <c r="B120" s="241"/>
      <c r="C120" s="242"/>
      <c r="D120" s="242"/>
      <c r="E120" s="242"/>
      <c r="F120" s="242"/>
      <c r="G120" s="242"/>
      <c r="H120" s="242"/>
      <c r="I120" s="242"/>
      <c r="J120" s="242"/>
      <c r="K120" s="243" t="str">
        <f>IFERROR(VLOOKUP($B120,Grimoire!$A:$I,HLOOKUP(blanko!K$110,Grimoire!$2:$3,2,FALSE),FALSE),"")</f>
        <v/>
      </c>
      <c r="L120" s="243"/>
      <c r="M120" s="243" t="str">
        <f>IFERROR(VLOOKUP($B120,Grimoire!$A:$I,HLOOKUP(blanko!M$110,Grimoire!$2:$3,2,FALSE),FALSE),"")</f>
        <v/>
      </c>
      <c r="N120" s="243"/>
      <c r="O120" s="243" t="str">
        <f>IFERROR(VLOOKUP($B120,Grimoire!$A:$I,HLOOKUP(blanko!O$110,Grimoire!$2:$3,2,FALSE),FALSE),"")</f>
        <v/>
      </c>
      <c r="P120" s="243"/>
      <c r="Q120" s="244" t="str">
        <f>IFERROR(VLOOKUP($B120,Grimoire!$A:$I,HLOOKUP(blanko!Q$110,Grimoire!$2:$3,2,FALSE),FALSE),"")</f>
        <v/>
      </c>
      <c r="R120" s="245"/>
      <c r="S120" s="243" t="str">
        <f>IFERROR(VLOOKUP($B120,Grimoire!$A:$I,HLOOKUP(blanko!S$110,Grimoire!$2:$3,2,FALSE),FALSE),"")</f>
        <v/>
      </c>
      <c r="T120" s="243"/>
      <c r="U120" s="246" t="str">
        <f>IFERROR(VLOOKUP($B120,Grimoire!$A:$I,HLOOKUP(blanko!U$110,Grimoire!$2:$3,2,FALSE),FALSE),"")</f>
        <v/>
      </c>
      <c r="V120" s="247"/>
      <c r="W120" s="238" t="str">
        <f>IFERROR(VLOOKUP($B120,Grimoire!$A:$I,HLOOKUP(blanko!W$110,Grimoire!$2:$3,2,FALSE),FALSE),"")</f>
        <v/>
      </c>
      <c r="X120" s="239"/>
      <c r="Y120" s="239"/>
      <c r="Z120" s="239"/>
      <c r="AA120" s="239"/>
      <c r="AB120" s="239"/>
      <c r="AC120" s="239"/>
      <c r="AD120" s="239"/>
      <c r="AE120" s="240"/>
      <c r="AF120" s="20" t="str">
        <f>IFERROR(IF(VLOOKUP(B120,Grimoire!A:I,9,FALSE)=blanko!$E$4,"","!"),"")</f>
        <v/>
      </c>
    </row>
    <row r="121" spans="1:32" ht="15" outlineLevel="1" x14ac:dyDescent="0.25">
      <c r="A121" s="10"/>
      <c r="B121" s="241"/>
      <c r="C121" s="242"/>
      <c r="D121" s="242"/>
      <c r="E121" s="242"/>
      <c r="F121" s="242"/>
      <c r="G121" s="242"/>
      <c r="H121" s="242"/>
      <c r="I121" s="242"/>
      <c r="J121" s="242"/>
      <c r="K121" s="243" t="str">
        <f>IFERROR(VLOOKUP($B121,Grimoire!$A:$I,HLOOKUP(blanko!K$110,Grimoire!$2:$3,2,FALSE),FALSE),"")</f>
        <v/>
      </c>
      <c r="L121" s="243"/>
      <c r="M121" s="243" t="str">
        <f>IFERROR(VLOOKUP($B121,Grimoire!$A:$I,HLOOKUP(blanko!M$110,Grimoire!$2:$3,2,FALSE),FALSE),"")</f>
        <v/>
      </c>
      <c r="N121" s="243"/>
      <c r="O121" s="243" t="str">
        <f>IFERROR(VLOOKUP($B121,Grimoire!$A:$I,HLOOKUP(blanko!O$110,Grimoire!$2:$3,2,FALSE),FALSE),"")</f>
        <v/>
      </c>
      <c r="P121" s="243"/>
      <c r="Q121" s="244" t="str">
        <f>IFERROR(VLOOKUP($B121,Grimoire!$A:$I,HLOOKUP(blanko!Q$110,Grimoire!$2:$3,2,FALSE),FALSE),"")</f>
        <v/>
      </c>
      <c r="R121" s="245"/>
      <c r="S121" s="243" t="str">
        <f>IFERROR(VLOOKUP($B121,Grimoire!$A:$I,HLOOKUP(blanko!S$110,Grimoire!$2:$3,2,FALSE),FALSE),"")</f>
        <v/>
      </c>
      <c r="T121" s="243"/>
      <c r="U121" s="246" t="str">
        <f>IFERROR(VLOOKUP($B121,Grimoire!$A:$I,HLOOKUP(blanko!U$110,Grimoire!$2:$3,2,FALSE),FALSE),"")</f>
        <v/>
      </c>
      <c r="V121" s="247"/>
      <c r="W121" s="238" t="str">
        <f>IFERROR(VLOOKUP($B121,Grimoire!$A:$I,HLOOKUP(blanko!W$110,Grimoire!$2:$3,2,FALSE),FALSE),"")</f>
        <v/>
      </c>
      <c r="X121" s="239"/>
      <c r="Y121" s="239"/>
      <c r="Z121" s="239"/>
      <c r="AA121" s="239"/>
      <c r="AB121" s="239"/>
      <c r="AC121" s="239"/>
      <c r="AD121" s="239"/>
      <c r="AE121" s="240"/>
      <c r="AF121" s="20" t="str">
        <f>IFERROR(IF(VLOOKUP(B121,Grimoire!A:I,9,FALSE)=blanko!$E$4,"","!"),"")</f>
        <v/>
      </c>
    </row>
    <row r="122" spans="1:32" ht="15" outlineLevel="1" x14ac:dyDescent="0.25">
      <c r="A122" s="10"/>
      <c r="B122" s="241"/>
      <c r="C122" s="242"/>
      <c r="D122" s="242"/>
      <c r="E122" s="242"/>
      <c r="F122" s="242"/>
      <c r="G122" s="242"/>
      <c r="H122" s="242"/>
      <c r="I122" s="242"/>
      <c r="J122" s="242"/>
      <c r="K122" s="243" t="str">
        <f>IFERROR(VLOOKUP($B122,Grimoire!$A:$I,HLOOKUP(blanko!K$110,Grimoire!$2:$3,2,FALSE),FALSE),"")</f>
        <v/>
      </c>
      <c r="L122" s="243"/>
      <c r="M122" s="243" t="str">
        <f>IFERROR(VLOOKUP($B122,Grimoire!$A:$I,HLOOKUP(blanko!M$110,Grimoire!$2:$3,2,FALSE),FALSE),"")</f>
        <v/>
      </c>
      <c r="N122" s="243"/>
      <c r="O122" s="243" t="str">
        <f>IFERROR(VLOOKUP($B122,Grimoire!$A:$I,HLOOKUP(blanko!O$110,Grimoire!$2:$3,2,FALSE),FALSE),"")</f>
        <v/>
      </c>
      <c r="P122" s="243"/>
      <c r="Q122" s="244" t="str">
        <f>IFERROR(VLOOKUP($B122,Grimoire!$A:$I,HLOOKUP(blanko!Q$110,Grimoire!$2:$3,2,FALSE),FALSE),"")</f>
        <v/>
      </c>
      <c r="R122" s="245"/>
      <c r="S122" s="243" t="str">
        <f>IFERROR(VLOOKUP($B122,Grimoire!$A:$I,HLOOKUP(blanko!S$110,Grimoire!$2:$3,2,FALSE),FALSE),"")</f>
        <v/>
      </c>
      <c r="T122" s="243"/>
      <c r="U122" s="246" t="str">
        <f>IFERROR(VLOOKUP($B122,Grimoire!$A:$I,HLOOKUP(blanko!U$110,Grimoire!$2:$3,2,FALSE),FALSE),"")</f>
        <v/>
      </c>
      <c r="V122" s="247"/>
      <c r="W122" s="238" t="str">
        <f>IFERROR(VLOOKUP($B122,Grimoire!$A:$I,HLOOKUP(blanko!W$110,Grimoire!$2:$3,2,FALSE),FALSE),"")</f>
        <v/>
      </c>
      <c r="X122" s="239"/>
      <c r="Y122" s="239"/>
      <c r="Z122" s="239"/>
      <c r="AA122" s="239"/>
      <c r="AB122" s="239"/>
      <c r="AC122" s="239"/>
      <c r="AD122" s="239"/>
      <c r="AE122" s="240"/>
      <c r="AF122" s="20" t="str">
        <f>IFERROR(IF(VLOOKUP(B122,Grimoire!A:I,9,FALSE)=blanko!$E$4,"","!"),"")</f>
        <v/>
      </c>
    </row>
    <row r="123" spans="1:32" ht="15" outlineLevel="1" x14ac:dyDescent="0.25">
      <c r="A123" s="10"/>
      <c r="B123" s="241"/>
      <c r="C123" s="242"/>
      <c r="D123" s="242"/>
      <c r="E123" s="242"/>
      <c r="F123" s="242"/>
      <c r="G123" s="242"/>
      <c r="H123" s="242"/>
      <c r="I123" s="242"/>
      <c r="J123" s="242"/>
      <c r="K123" s="243" t="str">
        <f>IFERROR(VLOOKUP($B123,Grimoire!$A:$I,HLOOKUP(blanko!K$110,Grimoire!$2:$3,2,FALSE),FALSE),"")</f>
        <v/>
      </c>
      <c r="L123" s="243"/>
      <c r="M123" s="243" t="str">
        <f>IFERROR(VLOOKUP($B123,Grimoire!$A:$I,HLOOKUP(blanko!M$110,Grimoire!$2:$3,2,FALSE),FALSE),"")</f>
        <v/>
      </c>
      <c r="N123" s="243"/>
      <c r="O123" s="243" t="str">
        <f>IFERROR(VLOOKUP($B123,Grimoire!$A:$I,HLOOKUP(blanko!O$110,Grimoire!$2:$3,2,FALSE),FALSE),"")</f>
        <v/>
      </c>
      <c r="P123" s="243"/>
      <c r="Q123" s="244" t="str">
        <f>IFERROR(VLOOKUP($B123,Grimoire!$A:$I,HLOOKUP(blanko!Q$110,Grimoire!$2:$3,2,FALSE),FALSE),"")</f>
        <v/>
      </c>
      <c r="R123" s="245"/>
      <c r="S123" s="243" t="str">
        <f>IFERROR(VLOOKUP($B123,Grimoire!$A:$I,HLOOKUP(blanko!S$110,Grimoire!$2:$3,2,FALSE),FALSE),"")</f>
        <v/>
      </c>
      <c r="T123" s="243"/>
      <c r="U123" s="246" t="str">
        <f>IFERROR(VLOOKUP($B123,Grimoire!$A:$I,HLOOKUP(blanko!U$110,Grimoire!$2:$3,2,FALSE),FALSE),"")</f>
        <v/>
      </c>
      <c r="V123" s="247"/>
      <c r="W123" s="238" t="str">
        <f>IFERROR(VLOOKUP($B123,Grimoire!$A:$I,HLOOKUP(blanko!W$110,Grimoire!$2:$3,2,FALSE),FALSE),"")</f>
        <v/>
      </c>
      <c r="X123" s="239"/>
      <c r="Y123" s="239"/>
      <c r="Z123" s="239"/>
      <c r="AA123" s="239"/>
      <c r="AB123" s="239"/>
      <c r="AC123" s="239"/>
      <c r="AD123" s="239"/>
      <c r="AE123" s="240"/>
      <c r="AF123" s="20" t="str">
        <f>IFERROR(IF(VLOOKUP(B123,Grimoire!A:I,9,FALSE)=blanko!$E$4,"","!"),"")</f>
        <v/>
      </c>
    </row>
    <row r="124" spans="1:32" ht="15" outlineLevel="1" x14ac:dyDescent="0.25">
      <c r="A124" s="10"/>
      <c r="B124" s="241"/>
      <c r="C124" s="242"/>
      <c r="D124" s="242"/>
      <c r="E124" s="242"/>
      <c r="F124" s="242"/>
      <c r="G124" s="242"/>
      <c r="H124" s="242"/>
      <c r="I124" s="242"/>
      <c r="J124" s="242"/>
      <c r="K124" s="243" t="str">
        <f>IFERROR(VLOOKUP($B124,Grimoire!$A:$I,HLOOKUP(blanko!K$110,Grimoire!$2:$3,2,FALSE),FALSE),"")</f>
        <v/>
      </c>
      <c r="L124" s="243"/>
      <c r="M124" s="243" t="str">
        <f>IFERROR(VLOOKUP($B124,Grimoire!$A:$I,HLOOKUP(blanko!M$110,Grimoire!$2:$3,2,FALSE),FALSE),"")</f>
        <v/>
      </c>
      <c r="N124" s="243"/>
      <c r="O124" s="243" t="str">
        <f>IFERROR(VLOOKUP($B124,Grimoire!$A:$I,HLOOKUP(blanko!O$110,Grimoire!$2:$3,2,FALSE),FALSE),"")</f>
        <v/>
      </c>
      <c r="P124" s="243"/>
      <c r="Q124" s="244" t="str">
        <f>IFERROR(VLOOKUP($B124,Grimoire!$A:$I,HLOOKUP(blanko!Q$110,Grimoire!$2:$3,2,FALSE),FALSE),"")</f>
        <v/>
      </c>
      <c r="R124" s="245"/>
      <c r="S124" s="243" t="str">
        <f>IFERROR(VLOOKUP($B124,Grimoire!$A:$I,HLOOKUP(blanko!S$110,Grimoire!$2:$3,2,FALSE),FALSE),"")</f>
        <v/>
      </c>
      <c r="T124" s="243"/>
      <c r="U124" s="246" t="str">
        <f>IFERROR(VLOOKUP($B124,Grimoire!$A:$I,HLOOKUP(blanko!U$110,Grimoire!$2:$3,2,FALSE),FALSE),"")</f>
        <v/>
      </c>
      <c r="V124" s="247"/>
      <c r="W124" s="238" t="str">
        <f>IFERROR(VLOOKUP($B124,Grimoire!$A:$I,HLOOKUP(blanko!W$110,Grimoire!$2:$3,2,FALSE),FALSE),"")</f>
        <v/>
      </c>
      <c r="X124" s="239"/>
      <c r="Y124" s="239"/>
      <c r="Z124" s="239"/>
      <c r="AA124" s="239"/>
      <c r="AB124" s="239"/>
      <c r="AC124" s="239"/>
      <c r="AD124" s="239"/>
      <c r="AE124" s="240"/>
      <c r="AF124" s="20" t="str">
        <f>IFERROR(IF(VLOOKUP(B124,Grimoire!A:I,9,FALSE)=blanko!$E$4,"","!"),"")</f>
        <v/>
      </c>
    </row>
    <row r="125" spans="1:32" ht="15" outlineLevel="1" x14ac:dyDescent="0.25">
      <c r="A125" s="10"/>
      <c r="B125" s="241"/>
      <c r="C125" s="242"/>
      <c r="D125" s="242"/>
      <c r="E125" s="242"/>
      <c r="F125" s="242"/>
      <c r="G125" s="242"/>
      <c r="H125" s="242"/>
      <c r="I125" s="242"/>
      <c r="J125" s="242"/>
      <c r="K125" s="243" t="str">
        <f>IFERROR(VLOOKUP($B125,Grimoire!$A:$I,HLOOKUP(blanko!K$110,Grimoire!$2:$3,2,FALSE),FALSE),"")</f>
        <v/>
      </c>
      <c r="L125" s="243"/>
      <c r="M125" s="243" t="str">
        <f>IFERROR(VLOOKUP($B125,Grimoire!$A:$I,HLOOKUP(blanko!M$110,Grimoire!$2:$3,2,FALSE),FALSE),"")</f>
        <v/>
      </c>
      <c r="N125" s="243"/>
      <c r="O125" s="243" t="str">
        <f>IFERROR(VLOOKUP($B125,Grimoire!$A:$I,HLOOKUP(blanko!O$110,Grimoire!$2:$3,2,FALSE),FALSE),"")</f>
        <v/>
      </c>
      <c r="P125" s="243"/>
      <c r="Q125" s="244" t="str">
        <f>IFERROR(VLOOKUP($B125,Grimoire!$A:$I,HLOOKUP(blanko!Q$110,Grimoire!$2:$3,2,FALSE),FALSE),"")</f>
        <v/>
      </c>
      <c r="R125" s="245"/>
      <c r="S125" s="243" t="str">
        <f>IFERROR(VLOOKUP($B125,Grimoire!$A:$I,HLOOKUP(blanko!S$110,Grimoire!$2:$3,2,FALSE),FALSE),"")</f>
        <v/>
      </c>
      <c r="T125" s="243"/>
      <c r="U125" s="246" t="str">
        <f>IFERROR(VLOOKUP($B125,Grimoire!$A:$I,HLOOKUP(blanko!U$110,Grimoire!$2:$3,2,FALSE),FALSE),"")</f>
        <v/>
      </c>
      <c r="V125" s="247"/>
      <c r="W125" s="238" t="str">
        <f>IFERROR(VLOOKUP($B125,Grimoire!$A:$I,HLOOKUP(blanko!W$110,Grimoire!$2:$3,2,FALSE),FALSE),"")</f>
        <v/>
      </c>
      <c r="X125" s="239"/>
      <c r="Y125" s="239"/>
      <c r="Z125" s="239"/>
      <c r="AA125" s="239"/>
      <c r="AB125" s="239"/>
      <c r="AC125" s="239"/>
      <c r="AD125" s="239"/>
      <c r="AE125" s="240"/>
      <c r="AF125" s="20" t="str">
        <f>IFERROR(IF(VLOOKUP(B125,Grimoire!A:I,9,FALSE)=blanko!$E$4,"","!"),"")</f>
        <v/>
      </c>
    </row>
    <row r="126" spans="1:32" ht="15" outlineLevel="1" x14ac:dyDescent="0.25">
      <c r="A126" s="10"/>
      <c r="B126" s="241"/>
      <c r="C126" s="242"/>
      <c r="D126" s="242"/>
      <c r="E126" s="242"/>
      <c r="F126" s="242"/>
      <c r="G126" s="242"/>
      <c r="H126" s="242"/>
      <c r="I126" s="242"/>
      <c r="J126" s="242"/>
      <c r="K126" s="243" t="str">
        <f>IFERROR(VLOOKUP($B126,Grimoire!$A:$I,HLOOKUP(blanko!K$110,Grimoire!$2:$3,2,FALSE),FALSE),"")</f>
        <v/>
      </c>
      <c r="L126" s="243"/>
      <c r="M126" s="243" t="str">
        <f>IFERROR(VLOOKUP($B126,Grimoire!$A:$I,HLOOKUP(blanko!M$110,Grimoire!$2:$3,2,FALSE),FALSE),"")</f>
        <v/>
      </c>
      <c r="N126" s="243"/>
      <c r="O126" s="243" t="str">
        <f>IFERROR(VLOOKUP($B126,Grimoire!$A:$I,HLOOKUP(blanko!O$110,Grimoire!$2:$3,2,FALSE),FALSE),"")</f>
        <v/>
      </c>
      <c r="P126" s="243"/>
      <c r="Q126" s="244" t="str">
        <f>IFERROR(VLOOKUP($B126,Grimoire!$A:$I,HLOOKUP(blanko!Q$110,Grimoire!$2:$3,2,FALSE),FALSE),"")</f>
        <v/>
      </c>
      <c r="R126" s="245"/>
      <c r="S126" s="243" t="str">
        <f>IFERROR(VLOOKUP($B126,Grimoire!$A:$I,HLOOKUP(blanko!S$110,Grimoire!$2:$3,2,FALSE),FALSE),"")</f>
        <v/>
      </c>
      <c r="T126" s="243"/>
      <c r="U126" s="246" t="str">
        <f>IFERROR(VLOOKUP($B126,Grimoire!$A:$I,HLOOKUP(blanko!U$110,Grimoire!$2:$3,2,FALSE),FALSE),"")</f>
        <v/>
      </c>
      <c r="V126" s="247"/>
      <c r="W126" s="238" t="str">
        <f>IFERROR(VLOOKUP($B126,Grimoire!$A:$I,HLOOKUP(blanko!W$110,Grimoire!$2:$3,2,FALSE),FALSE),"")</f>
        <v/>
      </c>
      <c r="X126" s="239"/>
      <c r="Y126" s="239"/>
      <c r="Z126" s="239"/>
      <c r="AA126" s="239"/>
      <c r="AB126" s="239"/>
      <c r="AC126" s="239"/>
      <c r="AD126" s="239"/>
      <c r="AE126" s="240"/>
      <c r="AF126" s="20" t="str">
        <f>IFERROR(IF(VLOOKUP(B126,Grimoire!A:I,9,FALSE)=blanko!$E$4,"","!"),"")</f>
        <v/>
      </c>
    </row>
    <row r="127" spans="1:32" ht="15" outlineLevel="1" x14ac:dyDescent="0.25">
      <c r="A127" s="10"/>
      <c r="B127" s="241"/>
      <c r="C127" s="242"/>
      <c r="D127" s="242"/>
      <c r="E127" s="242"/>
      <c r="F127" s="242"/>
      <c r="G127" s="242"/>
      <c r="H127" s="242"/>
      <c r="I127" s="242"/>
      <c r="J127" s="242"/>
      <c r="K127" s="243" t="str">
        <f>IFERROR(VLOOKUP($B127,Grimoire!$A:$I,HLOOKUP(blanko!K$110,Grimoire!$2:$3,2,FALSE),FALSE),"")</f>
        <v/>
      </c>
      <c r="L127" s="243"/>
      <c r="M127" s="243" t="str">
        <f>IFERROR(VLOOKUP($B127,Grimoire!$A:$I,HLOOKUP(blanko!M$110,Grimoire!$2:$3,2,FALSE),FALSE),"")</f>
        <v/>
      </c>
      <c r="N127" s="243"/>
      <c r="O127" s="243" t="str">
        <f>IFERROR(VLOOKUP($B127,Grimoire!$A:$I,HLOOKUP(blanko!O$110,Grimoire!$2:$3,2,FALSE),FALSE),"")</f>
        <v/>
      </c>
      <c r="P127" s="243"/>
      <c r="Q127" s="244" t="str">
        <f>IFERROR(VLOOKUP($B127,Grimoire!$A:$I,HLOOKUP(blanko!Q$110,Grimoire!$2:$3,2,FALSE),FALSE),"")</f>
        <v/>
      </c>
      <c r="R127" s="245"/>
      <c r="S127" s="243" t="str">
        <f>IFERROR(VLOOKUP($B127,Grimoire!$A:$I,HLOOKUP(blanko!S$110,Grimoire!$2:$3,2,FALSE),FALSE),"")</f>
        <v/>
      </c>
      <c r="T127" s="243"/>
      <c r="U127" s="246" t="str">
        <f>IFERROR(VLOOKUP($B127,Grimoire!$A:$I,HLOOKUP(blanko!U$110,Grimoire!$2:$3,2,FALSE),FALSE),"")</f>
        <v/>
      </c>
      <c r="V127" s="247"/>
      <c r="W127" s="238" t="str">
        <f>IFERROR(VLOOKUP($B127,Grimoire!$A:$I,HLOOKUP(blanko!W$110,Grimoire!$2:$3,2,FALSE),FALSE),"")</f>
        <v/>
      </c>
      <c r="X127" s="239"/>
      <c r="Y127" s="239"/>
      <c r="Z127" s="239"/>
      <c r="AA127" s="239"/>
      <c r="AB127" s="239"/>
      <c r="AC127" s="239"/>
      <c r="AD127" s="239"/>
      <c r="AE127" s="240"/>
      <c r="AF127" s="20" t="str">
        <f>IFERROR(IF(VLOOKUP(B127,Grimoire!A:I,9,FALSE)=blanko!$E$4,"","!"),"")</f>
        <v/>
      </c>
    </row>
    <row r="128" spans="1:32" ht="15" outlineLevel="1" x14ac:dyDescent="0.25">
      <c r="A128" s="10"/>
      <c r="B128" s="241"/>
      <c r="C128" s="242"/>
      <c r="D128" s="242"/>
      <c r="E128" s="242"/>
      <c r="F128" s="242"/>
      <c r="G128" s="242"/>
      <c r="H128" s="242"/>
      <c r="I128" s="242"/>
      <c r="J128" s="242"/>
      <c r="K128" s="243" t="str">
        <f>IFERROR(VLOOKUP($B128,Grimoire!$A:$I,HLOOKUP(blanko!K$110,Grimoire!$2:$3,2,FALSE),FALSE),"")</f>
        <v/>
      </c>
      <c r="L128" s="243"/>
      <c r="M128" s="243" t="str">
        <f>IFERROR(VLOOKUP($B128,Grimoire!$A:$I,HLOOKUP(blanko!M$110,Grimoire!$2:$3,2,FALSE),FALSE),"")</f>
        <v/>
      </c>
      <c r="N128" s="243"/>
      <c r="O128" s="243" t="str">
        <f>IFERROR(VLOOKUP($B128,Grimoire!$A:$I,HLOOKUP(blanko!O$110,Grimoire!$2:$3,2,FALSE),FALSE),"")</f>
        <v/>
      </c>
      <c r="P128" s="243"/>
      <c r="Q128" s="244" t="str">
        <f>IFERROR(VLOOKUP($B128,Grimoire!$A:$I,HLOOKUP(blanko!Q$110,Grimoire!$2:$3,2,FALSE),FALSE),"")</f>
        <v/>
      </c>
      <c r="R128" s="245"/>
      <c r="S128" s="243" t="str">
        <f>IFERROR(VLOOKUP($B128,Grimoire!$A:$I,HLOOKUP(blanko!S$110,Grimoire!$2:$3,2,FALSE),FALSE),"")</f>
        <v/>
      </c>
      <c r="T128" s="243"/>
      <c r="U128" s="244" t="str">
        <f>IFERROR(VLOOKUP($B128,Grimoire!$A:$I,HLOOKUP(blanko!U$110,Grimoire!$2:$3,2,FALSE),FALSE),"")</f>
        <v/>
      </c>
      <c r="V128" s="245"/>
      <c r="W128" s="238" t="str">
        <f>IFERROR(VLOOKUP($B128,Grimoire!$A:$I,HLOOKUP(blanko!W$110,Grimoire!$2:$3,2,FALSE),FALSE),"")</f>
        <v/>
      </c>
      <c r="X128" s="239"/>
      <c r="Y128" s="239"/>
      <c r="Z128" s="239"/>
      <c r="AA128" s="239"/>
      <c r="AB128" s="239"/>
      <c r="AC128" s="239"/>
      <c r="AD128" s="239"/>
      <c r="AE128" s="240"/>
      <c r="AF128" s="20" t="str">
        <f>IFERROR(IF(VLOOKUP(B128,Grimoire!A:I,9,FALSE)=blanko!$E$4,"","!"),"")</f>
        <v/>
      </c>
    </row>
    <row r="129" spans="1:32" ht="15" outlineLevel="1" x14ac:dyDescent="0.25">
      <c r="A129" s="10"/>
      <c r="B129" s="241"/>
      <c r="C129" s="242"/>
      <c r="D129" s="242"/>
      <c r="E129" s="242"/>
      <c r="F129" s="242"/>
      <c r="G129" s="242"/>
      <c r="H129" s="242"/>
      <c r="I129" s="242"/>
      <c r="J129" s="242"/>
      <c r="K129" s="243" t="str">
        <f>IFERROR(VLOOKUP($B129,Grimoire!$A:$I,HLOOKUP(blanko!K$110,Grimoire!$2:$3,2,FALSE),FALSE),"")</f>
        <v/>
      </c>
      <c r="L129" s="243"/>
      <c r="M129" s="243" t="str">
        <f>IFERROR(VLOOKUP($B129,Grimoire!$A:$I,HLOOKUP(blanko!M$110,Grimoire!$2:$3,2,FALSE),FALSE),"")</f>
        <v/>
      </c>
      <c r="N129" s="243"/>
      <c r="O129" s="243" t="str">
        <f>IFERROR(VLOOKUP($B129,Grimoire!$A:$I,HLOOKUP(blanko!O$110,Grimoire!$2:$3,2,FALSE),FALSE),"")</f>
        <v/>
      </c>
      <c r="P129" s="243"/>
      <c r="Q129" s="244" t="str">
        <f>IFERROR(VLOOKUP($B129,Grimoire!$A:$I,HLOOKUP(blanko!Q$110,Grimoire!$2:$3,2,FALSE),FALSE),"")</f>
        <v/>
      </c>
      <c r="R129" s="245"/>
      <c r="S129" s="243" t="str">
        <f>IFERROR(VLOOKUP($B129,Grimoire!$A:$I,HLOOKUP(blanko!S$110,Grimoire!$2:$3,2,FALSE),FALSE),"")</f>
        <v/>
      </c>
      <c r="T129" s="243"/>
      <c r="U129" s="244" t="str">
        <f>IFERROR(VLOOKUP($B129,Grimoire!$A:$I,HLOOKUP(blanko!U$110,Grimoire!$2:$3,2,FALSE),FALSE),"")</f>
        <v/>
      </c>
      <c r="V129" s="245"/>
      <c r="W129" s="238" t="str">
        <f>IFERROR(VLOOKUP($B129,Grimoire!$A:$I,HLOOKUP(blanko!W$110,Grimoire!$2:$3,2,FALSE),FALSE),"")</f>
        <v/>
      </c>
      <c r="X129" s="239"/>
      <c r="Y129" s="239"/>
      <c r="Z129" s="239"/>
      <c r="AA129" s="239"/>
      <c r="AB129" s="239"/>
      <c r="AC129" s="239"/>
      <c r="AD129" s="239"/>
      <c r="AE129" s="240"/>
      <c r="AF129" s="20" t="str">
        <f>IFERROR(IF(VLOOKUP(B129,Grimoire!A:I,9,FALSE)=blanko!$E$4,"","!"),"")</f>
        <v/>
      </c>
    </row>
    <row r="130" spans="1:32" ht="15" outlineLevel="1" x14ac:dyDescent="0.25">
      <c r="A130" s="10"/>
      <c r="B130" s="241"/>
      <c r="C130" s="242"/>
      <c r="D130" s="242"/>
      <c r="E130" s="242"/>
      <c r="F130" s="242"/>
      <c r="G130" s="242"/>
      <c r="H130" s="242"/>
      <c r="I130" s="242"/>
      <c r="J130" s="242"/>
      <c r="K130" s="243" t="str">
        <f>IFERROR(VLOOKUP($B130,Grimoire!$A:$I,HLOOKUP(blanko!K$110,Grimoire!$2:$3,2,FALSE),FALSE),"")</f>
        <v/>
      </c>
      <c r="L130" s="243"/>
      <c r="M130" s="243" t="str">
        <f>IFERROR(VLOOKUP($B130,Grimoire!$A:$I,HLOOKUP(blanko!M$110,Grimoire!$2:$3,2,FALSE),FALSE),"")</f>
        <v/>
      </c>
      <c r="N130" s="243"/>
      <c r="O130" s="243" t="str">
        <f>IFERROR(VLOOKUP($B130,Grimoire!$A:$I,HLOOKUP(blanko!O$110,Grimoire!$2:$3,2,FALSE),FALSE),"")</f>
        <v/>
      </c>
      <c r="P130" s="243"/>
      <c r="Q130" s="244" t="str">
        <f>IFERROR(VLOOKUP($B130,Grimoire!$A:$I,HLOOKUP(blanko!Q$110,Grimoire!$2:$3,2,FALSE),FALSE),"")</f>
        <v/>
      </c>
      <c r="R130" s="245"/>
      <c r="S130" s="243" t="str">
        <f>IFERROR(VLOOKUP($B130,Grimoire!$A:$I,HLOOKUP(blanko!S$110,Grimoire!$2:$3,2,FALSE),FALSE),"")</f>
        <v/>
      </c>
      <c r="T130" s="243"/>
      <c r="U130" s="244" t="str">
        <f>IFERROR(VLOOKUP($B130,Grimoire!$A:$I,HLOOKUP(blanko!U$110,Grimoire!$2:$3,2,FALSE),FALSE),"")</f>
        <v/>
      </c>
      <c r="V130" s="245"/>
      <c r="W130" s="238" t="str">
        <f>IFERROR(VLOOKUP($B130,Grimoire!$A:$I,HLOOKUP(blanko!W$110,Grimoire!$2:$3,2,FALSE),FALSE),"")</f>
        <v/>
      </c>
      <c r="X130" s="239"/>
      <c r="Y130" s="239"/>
      <c r="Z130" s="239"/>
      <c r="AA130" s="239"/>
      <c r="AB130" s="239"/>
      <c r="AC130" s="239"/>
      <c r="AD130" s="239"/>
      <c r="AE130" s="240"/>
      <c r="AF130" s="20" t="str">
        <f>IFERROR(IF(VLOOKUP(B130,Grimoire!A:I,9,FALSE)=blanko!$E$4,"","!"),"")</f>
        <v/>
      </c>
    </row>
    <row r="131" spans="1:32" ht="15" outlineLevel="1" x14ac:dyDescent="0.25">
      <c r="A131" s="10"/>
      <c r="B131" s="241"/>
      <c r="C131" s="242"/>
      <c r="D131" s="242"/>
      <c r="E131" s="242"/>
      <c r="F131" s="242"/>
      <c r="G131" s="242"/>
      <c r="H131" s="242"/>
      <c r="I131" s="242"/>
      <c r="J131" s="242"/>
      <c r="K131" s="243" t="str">
        <f>IFERROR(VLOOKUP($B131,Grimoire!$A:$I,HLOOKUP(blanko!K$110,Grimoire!$2:$3,2,FALSE),FALSE),"")</f>
        <v/>
      </c>
      <c r="L131" s="243"/>
      <c r="M131" s="243" t="str">
        <f>IFERROR(VLOOKUP($B131,Grimoire!$A:$I,HLOOKUP(blanko!M$110,Grimoire!$2:$3,2,FALSE),FALSE),"")</f>
        <v/>
      </c>
      <c r="N131" s="243"/>
      <c r="O131" s="243" t="str">
        <f>IFERROR(VLOOKUP($B131,Grimoire!$A:$I,HLOOKUP(blanko!O$110,Grimoire!$2:$3,2,FALSE),FALSE),"")</f>
        <v/>
      </c>
      <c r="P131" s="243"/>
      <c r="Q131" s="244" t="str">
        <f>IFERROR(VLOOKUP($B131,Grimoire!$A:$I,HLOOKUP(blanko!Q$110,Grimoire!$2:$3,2,FALSE),FALSE),"")</f>
        <v/>
      </c>
      <c r="R131" s="245"/>
      <c r="S131" s="243" t="str">
        <f>IFERROR(VLOOKUP($B131,Grimoire!$A:$I,HLOOKUP(blanko!S$110,Grimoire!$2:$3,2,FALSE),FALSE),"")</f>
        <v/>
      </c>
      <c r="T131" s="243"/>
      <c r="U131" s="244" t="str">
        <f>IFERROR(VLOOKUP($B131,Grimoire!$A:$I,HLOOKUP(blanko!U$110,Grimoire!$2:$3,2,FALSE),FALSE),"")</f>
        <v/>
      </c>
      <c r="V131" s="245"/>
      <c r="W131" s="238" t="str">
        <f>IFERROR(VLOOKUP($B131,Grimoire!$A:$I,HLOOKUP(blanko!W$110,Grimoire!$2:$3,2,FALSE),FALSE),"")</f>
        <v/>
      </c>
      <c r="X131" s="239"/>
      <c r="Y131" s="239"/>
      <c r="Z131" s="239"/>
      <c r="AA131" s="239"/>
      <c r="AB131" s="239"/>
      <c r="AC131" s="239"/>
      <c r="AD131" s="239"/>
      <c r="AE131" s="240"/>
      <c r="AF131" s="20" t="str">
        <f>IFERROR(IF(VLOOKUP(B131,Grimoire!A:I,9,FALSE)=blanko!$E$4,"","!"),"")</f>
        <v/>
      </c>
    </row>
    <row r="132" spans="1:32" ht="15" outlineLevel="1" x14ac:dyDescent="0.25">
      <c r="A132" s="10"/>
      <c r="B132" s="241"/>
      <c r="C132" s="242"/>
      <c r="D132" s="242"/>
      <c r="E132" s="242"/>
      <c r="F132" s="242"/>
      <c r="G132" s="242"/>
      <c r="H132" s="242"/>
      <c r="I132" s="242"/>
      <c r="J132" s="242"/>
      <c r="K132" s="243" t="str">
        <f>IFERROR(VLOOKUP($B132,Grimoire!$A:$I,HLOOKUP(blanko!K$110,Grimoire!$2:$3,2,FALSE),FALSE),"")</f>
        <v/>
      </c>
      <c r="L132" s="243"/>
      <c r="M132" s="243" t="str">
        <f>IFERROR(VLOOKUP($B132,Grimoire!$A:$I,HLOOKUP(blanko!M$110,Grimoire!$2:$3,2,FALSE),FALSE),"")</f>
        <v/>
      </c>
      <c r="N132" s="243"/>
      <c r="O132" s="243" t="str">
        <f>IFERROR(VLOOKUP($B132,Grimoire!$A:$I,HLOOKUP(blanko!O$110,Grimoire!$2:$3,2,FALSE),FALSE),"")</f>
        <v/>
      </c>
      <c r="P132" s="243"/>
      <c r="Q132" s="244" t="str">
        <f>IFERROR(VLOOKUP($B132,Grimoire!$A:$I,HLOOKUP(blanko!Q$110,Grimoire!$2:$3,2,FALSE),FALSE),"")</f>
        <v/>
      </c>
      <c r="R132" s="245"/>
      <c r="S132" s="243" t="str">
        <f>IFERROR(VLOOKUP($B132,Grimoire!$A:$I,HLOOKUP(blanko!S$110,Grimoire!$2:$3,2,FALSE),FALSE),"")</f>
        <v/>
      </c>
      <c r="T132" s="243"/>
      <c r="U132" s="246" t="str">
        <f>IFERROR(VLOOKUP($B132,Grimoire!$A:$I,HLOOKUP(blanko!U$110,Grimoire!$2:$3,2,FALSE),FALSE),"")</f>
        <v/>
      </c>
      <c r="V132" s="247"/>
      <c r="W132" s="238" t="str">
        <f>IFERROR(VLOOKUP($B132,Grimoire!$A:$I,HLOOKUP(blanko!W$110,Grimoire!$2:$3,2,FALSE),FALSE),"")</f>
        <v/>
      </c>
      <c r="X132" s="239"/>
      <c r="Y132" s="239"/>
      <c r="Z132" s="239"/>
      <c r="AA132" s="239"/>
      <c r="AB132" s="239"/>
      <c r="AC132" s="239"/>
      <c r="AD132" s="239"/>
      <c r="AE132" s="240"/>
      <c r="AF132" s="20" t="str">
        <f>IFERROR(IF(VLOOKUP(B132,Grimoire!A:I,9,FALSE)=blanko!$E$4,"","!"),"")</f>
        <v/>
      </c>
    </row>
    <row r="133" spans="1:32" ht="15" outlineLevel="1" x14ac:dyDescent="0.25">
      <c r="A133" s="10"/>
      <c r="B133" s="241"/>
      <c r="C133" s="242"/>
      <c r="D133" s="242"/>
      <c r="E133" s="242"/>
      <c r="F133" s="242"/>
      <c r="G133" s="242"/>
      <c r="H133" s="242"/>
      <c r="I133" s="242"/>
      <c r="J133" s="242"/>
      <c r="K133" s="243" t="str">
        <f>IFERROR(VLOOKUP($B133,Grimoire!$A:$I,HLOOKUP(blanko!K$110,Grimoire!$2:$3,2,FALSE),FALSE),"")</f>
        <v/>
      </c>
      <c r="L133" s="243"/>
      <c r="M133" s="243" t="str">
        <f>IFERROR(VLOOKUP($B133,Grimoire!$A:$I,HLOOKUP(blanko!M$110,Grimoire!$2:$3,2,FALSE),FALSE),"")</f>
        <v/>
      </c>
      <c r="N133" s="243"/>
      <c r="O133" s="243" t="str">
        <f>IFERROR(VLOOKUP($B133,Grimoire!$A:$I,HLOOKUP(blanko!O$110,Grimoire!$2:$3,2,FALSE),FALSE),"")</f>
        <v/>
      </c>
      <c r="P133" s="243"/>
      <c r="Q133" s="244" t="str">
        <f>IFERROR(VLOOKUP($B133,Grimoire!$A:$I,HLOOKUP(blanko!Q$110,Grimoire!$2:$3,2,FALSE),FALSE),"")</f>
        <v/>
      </c>
      <c r="R133" s="245"/>
      <c r="S133" s="243" t="str">
        <f>IFERROR(VLOOKUP($B133,Grimoire!$A:$I,HLOOKUP(blanko!S$110,Grimoire!$2:$3,2,FALSE),FALSE),"")</f>
        <v/>
      </c>
      <c r="T133" s="243"/>
      <c r="U133" s="244" t="str">
        <f>IFERROR(VLOOKUP($B133,Grimoire!$A:$I,HLOOKUP(blanko!U$110,Grimoire!$2:$3,2,FALSE),FALSE),"")</f>
        <v/>
      </c>
      <c r="V133" s="245"/>
      <c r="W133" s="238" t="str">
        <f>IFERROR(VLOOKUP($B133,Grimoire!$A:$I,HLOOKUP(blanko!W$110,Grimoire!$2:$3,2,FALSE),FALSE),"")</f>
        <v/>
      </c>
      <c r="X133" s="239"/>
      <c r="Y133" s="239"/>
      <c r="Z133" s="239"/>
      <c r="AA133" s="239"/>
      <c r="AB133" s="239"/>
      <c r="AC133" s="239"/>
      <c r="AD133" s="239"/>
      <c r="AE133" s="240"/>
      <c r="AF133" s="20" t="str">
        <f>IFERROR(IF(VLOOKUP(B133,Grimoire!A:I,9,FALSE)=blanko!$E$4,"","!"),"")</f>
        <v/>
      </c>
    </row>
    <row r="134" spans="1:32" ht="15" outlineLevel="1" x14ac:dyDescent="0.25">
      <c r="A134" s="10"/>
      <c r="B134" s="241"/>
      <c r="C134" s="242"/>
      <c r="D134" s="242"/>
      <c r="E134" s="242"/>
      <c r="F134" s="242"/>
      <c r="G134" s="242"/>
      <c r="H134" s="242"/>
      <c r="I134" s="242"/>
      <c r="J134" s="242"/>
      <c r="K134" s="243" t="str">
        <f>IFERROR(VLOOKUP($B134,Grimoire!$A:$I,HLOOKUP(blanko!K$110,Grimoire!$2:$3,2,FALSE),FALSE),"")</f>
        <v/>
      </c>
      <c r="L134" s="243"/>
      <c r="M134" s="243" t="str">
        <f>IFERROR(VLOOKUP($B134,Grimoire!$A:$I,HLOOKUP(blanko!M$110,Grimoire!$2:$3,2,FALSE),FALSE),"")</f>
        <v/>
      </c>
      <c r="N134" s="243"/>
      <c r="O134" s="243" t="str">
        <f>IFERROR(VLOOKUP($B134,Grimoire!$A:$I,HLOOKUP(blanko!O$110,Grimoire!$2:$3,2,FALSE),FALSE),"")</f>
        <v/>
      </c>
      <c r="P134" s="243"/>
      <c r="Q134" s="244" t="str">
        <f>IFERROR(VLOOKUP($B134,Grimoire!$A:$I,HLOOKUP(blanko!Q$110,Grimoire!$2:$3,2,FALSE),FALSE),"")</f>
        <v/>
      </c>
      <c r="R134" s="245"/>
      <c r="S134" s="243" t="str">
        <f>IFERROR(VLOOKUP($B134,Grimoire!$A:$I,HLOOKUP(blanko!S$110,Grimoire!$2:$3,2,FALSE),FALSE),"")</f>
        <v/>
      </c>
      <c r="T134" s="243"/>
      <c r="U134" s="244" t="str">
        <f>IFERROR(VLOOKUP($B134,Grimoire!$A:$I,HLOOKUP(blanko!U$110,Grimoire!$2:$3,2,FALSE),FALSE),"")</f>
        <v/>
      </c>
      <c r="V134" s="245"/>
      <c r="W134" s="238" t="str">
        <f>IFERROR(VLOOKUP($B134,Grimoire!$A:$I,HLOOKUP(blanko!W$110,Grimoire!$2:$3,2,FALSE),FALSE),"")</f>
        <v/>
      </c>
      <c r="X134" s="239"/>
      <c r="Y134" s="239"/>
      <c r="Z134" s="239"/>
      <c r="AA134" s="239"/>
      <c r="AB134" s="239"/>
      <c r="AC134" s="239"/>
      <c r="AD134" s="239"/>
      <c r="AE134" s="240"/>
      <c r="AF134" s="20" t="str">
        <f>IFERROR(IF(VLOOKUP(B134,Grimoire!A:I,9,FALSE)=blanko!$E$4,"","!"),"")</f>
        <v/>
      </c>
    </row>
    <row r="135" spans="1:32" ht="15" outlineLevel="1" x14ac:dyDescent="0.25">
      <c r="A135" s="10"/>
      <c r="B135" s="241"/>
      <c r="C135" s="242"/>
      <c r="D135" s="242"/>
      <c r="E135" s="242"/>
      <c r="F135" s="242"/>
      <c r="G135" s="242"/>
      <c r="H135" s="242"/>
      <c r="I135" s="242"/>
      <c r="J135" s="242"/>
      <c r="K135" s="243" t="str">
        <f>IFERROR(VLOOKUP($B135,Grimoire!$A:$I,HLOOKUP(blanko!K$110,Grimoire!$2:$3,2,FALSE),FALSE),"")</f>
        <v/>
      </c>
      <c r="L135" s="243"/>
      <c r="M135" s="243" t="str">
        <f>IFERROR(VLOOKUP($B135,Grimoire!$A:$I,HLOOKUP(blanko!M$110,Grimoire!$2:$3,2,FALSE),FALSE),"")</f>
        <v/>
      </c>
      <c r="N135" s="243"/>
      <c r="O135" s="243" t="str">
        <f>IFERROR(VLOOKUP($B135,Grimoire!$A:$I,HLOOKUP(blanko!O$110,Grimoire!$2:$3,2,FALSE),FALSE),"")</f>
        <v/>
      </c>
      <c r="P135" s="243"/>
      <c r="Q135" s="244" t="str">
        <f>IFERROR(VLOOKUP($B135,Grimoire!$A:$I,HLOOKUP(blanko!Q$110,Grimoire!$2:$3,2,FALSE),FALSE),"")</f>
        <v/>
      </c>
      <c r="R135" s="245"/>
      <c r="S135" s="243" t="str">
        <f>IFERROR(VLOOKUP($B135,Grimoire!$A:$I,HLOOKUP(blanko!S$110,Grimoire!$2:$3,2,FALSE),FALSE),"")</f>
        <v/>
      </c>
      <c r="T135" s="243"/>
      <c r="U135" s="244" t="str">
        <f>IFERROR(VLOOKUP($B135,Grimoire!$A:$I,HLOOKUP(blanko!U$110,Grimoire!$2:$3,2,FALSE),FALSE),"")</f>
        <v/>
      </c>
      <c r="V135" s="245"/>
      <c r="W135" s="238" t="str">
        <f>IFERROR(VLOOKUP($B135,Grimoire!$A:$I,HLOOKUP(blanko!W$110,Grimoire!$2:$3,2,FALSE),FALSE),"")</f>
        <v/>
      </c>
      <c r="X135" s="239"/>
      <c r="Y135" s="239"/>
      <c r="Z135" s="239"/>
      <c r="AA135" s="239"/>
      <c r="AB135" s="239"/>
      <c r="AC135" s="239"/>
      <c r="AD135" s="239"/>
      <c r="AE135" s="240"/>
      <c r="AF135" s="20" t="str">
        <f>IFERROR(IF(VLOOKUP(B135,Grimoire!A:I,9,FALSE)=blanko!$E$4,"","!"),"")</f>
        <v/>
      </c>
    </row>
    <row r="136" spans="1:32" ht="15" outlineLevel="1" x14ac:dyDescent="0.25">
      <c r="A136" s="10"/>
      <c r="B136" s="241"/>
      <c r="C136" s="242"/>
      <c r="D136" s="242"/>
      <c r="E136" s="242"/>
      <c r="F136" s="242"/>
      <c r="G136" s="242"/>
      <c r="H136" s="242"/>
      <c r="I136" s="242"/>
      <c r="J136" s="242"/>
      <c r="K136" s="243" t="str">
        <f>IFERROR(VLOOKUP($B136,Grimoire!$A:$I,HLOOKUP(blanko!K$110,Grimoire!$2:$3,2,FALSE),FALSE),"")</f>
        <v/>
      </c>
      <c r="L136" s="243"/>
      <c r="M136" s="243" t="str">
        <f>IFERROR(VLOOKUP($B136,Grimoire!$A:$I,HLOOKUP(blanko!M$110,Grimoire!$2:$3,2,FALSE),FALSE),"")</f>
        <v/>
      </c>
      <c r="N136" s="243"/>
      <c r="O136" s="243" t="str">
        <f>IFERROR(VLOOKUP($B136,Grimoire!$A:$I,HLOOKUP(blanko!O$110,Grimoire!$2:$3,2,FALSE),FALSE),"")</f>
        <v/>
      </c>
      <c r="P136" s="243"/>
      <c r="Q136" s="244" t="str">
        <f>IFERROR(VLOOKUP($B136,Grimoire!$A:$I,HLOOKUP(blanko!Q$110,Grimoire!$2:$3,2,FALSE),FALSE),"")</f>
        <v/>
      </c>
      <c r="R136" s="245"/>
      <c r="S136" s="243" t="str">
        <f>IFERROR(VLOOKUP($B136,Grimoire!$A:$I,HLOOKUP(blanko!S$110,Grimoire!$2:$3,2,FALSE),FALSE),"")</f>
        <v/>
      </c>
      <c r="T136" s="243"/>
      <c r="U136" s="246" t="str">
        <f>IFERROR(VLOOKUP($B136,Grimoire!$A:$I,HLOOKUP(blanko!U$110,Grimoire!$2:$3,2,FALSE),FALSE),"")</f>
        <v/>
      </c>
      <c r="V136" s="247"/>
      <c r="W136" s="238" t="str">
        <f>IFERROR(VLOOKUP($B136,Grimoire!$A:$I,HLOOKUP(blanko!W$110,Grimoire!$2:$3,2,FALSE),FALSE),"")</f>
        <v/>
      </c>
      <c r="X136" s="239"/>
      <c r="Y136" s="239"/>
      <c r="Z136" s="239"/>
      <c r="AA136" s="239"/>
      <c r="AB136" s="239"/>
      <c r="AC136" s="239"/>
      <c r="AD136" s="239"/>
      <c r="AE136" s="240"/>
      <c r="AF136" s="20" t="str">
        <f>IFERROR(IF(VLOOKUP(B136,Grimoire!A:I,9,FALSE)=blanko!$E$4,"","!"),"")</f>
        <v/>
      </c>
    </row>
    <row r="137" spans="1:32" ht="15" outlineLevel="1" x14ac:dyDescent="0.25">
      <c r="A137" s="10"/>
      <c r="B137" s="241"/>
      <c r="C137" s="242"/>
      <c r="D137" s="242"/>
      <c r="E137" s="242"/>
      <c r="F137" s="242"/>
      <c r="G137" s="242"/>
      <c r="H137" s="242"/>
      <c r="I137" s="242"/>
      <c r="J137" s="242"/>
      <c r="K137" s="243" t="str">
        <f>IFERROR(VLOOKUP($B137,Grimoire!$A:$I,HLOOKUP(blanko!K$110,Grimoire!$2:$3,2,FALSE),FALSE),"")</f>
        <v/>
      </c>
      <c r="L137" s="243"/>
      <c r="M137" s="243" t="str">
        <f>IFERROR(VLOOKUP($B137,Grimoire!$A:$I,HLOOKUP(blanko!M$110,Grimoire!$2:$3,2,FALSE),FALSE),"")</f>
        <v/>
      </c>
      <c r="N137" s="243"/>
      <c r="O137" s="243" t="str">
        <f>IFERROR(VLOOKUP($B137,Grimoire!$A:$I,HLOOKUP(blanko!O$110,Grimoire!$2:$3,2,FALSE),FALSE),"")</f>
        <v/>
      </c>
      <c r="P137" s="243"/>
      <c r="Q137" s="244" t="str">
        <f>IFERROR(VLOOKUP($B137,Grimoire!$A:$I,HLOOKUP(blanko!Q$110,Grimoire!$2:$3,2,FALSE),FALSE),"")</f>
        <v/>
      </c>
      <c r="R137" s="245"/>
      <c r="S137" s="243" t="str">
        <f>IFERROR(VLOOKUP($B137,Grimoire!$A:$I,HLOOKUP(blanko!S$110,Grimoire!$2:$3,2,FALSE),FALSE),"")</f>
        <v/>
      </c>
      <c r="T137" s="243"/>
      <c r="U137" s="246" t="str">
        <f>IFERROR(VLOOKUP($B137,Grimoire!$A:$I,HLOOKUP(blanko!U$110,Grimoire!$2:$3,2,FALSE),FALSE),"")</f>
        <v/>
      </c>
      <c r="V137" s="247"/>
      <c r="W137" s="238" t="str">
        <f>IFERROR(VLOOKUP($B137,Grimoire!$A:$I,HLOOKUP(blanko!W$110,Grimoire!$2:$3,2,FALSE),FALSE),"")</f>
        <v/>
      </c>
      <c r="X137" s="239"/>
      <c r="Y137" s="239"/>
      <c r="Z137" s="239"/>
      <c r="AA137" s="239"/>
      <c r="AB137" s="239"/>
      <c r="AC137" s="239"/>
      <c r="AD137" s="239"/>
      <c r="AE137" s="240"/>
      <c r="AF137" s="20" t="str">
        <f>IFERROR(IF(VLOOKUP(B137,Grimoire!A:I,9,FALSE)=blanko!$E$4,"","!"),"")</f>
        <v/>
      </c>
    </row>
    <row r="138" spans="1:32" ht="15" outlineLevel="1" x14ac:dyDescent="0.25">
      <c r="A138" s="10"/>
      <c r="B138" s="241"/>
      <c r="C138" s="242"/>
      <c r="D138" s="242"/>
      <c r="E138" s="242"/>
      <c r="F138" s="242"/>
      <c r="G138" s="242"/>
      <c r="H138" s="242"/>
      <c r="I138" s="242"/>
      <c r="J138" s="242"/>
      <c r="K138" s="243" t="str">
        <f>IFERROR(VLOOKUP($B138,Grimoire!$A:$I,HLOOKUP(blanko!K$110,Grimoire!$2:$3,2,FALSE),FALSE),"")</f>
        <v/>
      </c>
      <c r="L138" s="243"/>
      <c r="M138" s="243" t="str">
        <f>IFERROR(VLOOKUP($B138,Grimoire!$A:$I,HLOOKUP(blanko!M$110,Grimoire!$2:$3,2,FALSE),FALSE),"")</f>
        <v/>
      </c>
      <c r="N138" s="243"/>
      <c r="O138" s="243" t="str">
        <f>IFERROR(VLOOKUP($B138,Grimoire!$A:$I,HLOOKUP(blanko!O$110,Grimoire!$2:$3,2,FALSE),FALSE),"")</f>
        <v/>
      </c>
      <c r="P138" s="243"/>
      <c r="Q138" s="244" t="str">
        <f>IFERROR(VLOOKUP($B138,Grimoire!$A:$I,HLOOKUP(blanko!Q$110,Grimoire!$2:$3,2,FALSE),FALSE),"")</f>
        <v/>
      </c>
      <c r="R138" s="245"/>
      <c r="S138" s="243" t="str">
        <f>IFERROR(VLOOKUP($B138,Grimoire!$A:$I,HLOOKUP(blanko!S$110,Grimoire!$2:$3,2,FALSE),FALSE),"")</f>
        <v/>
      </c>
      <c r="T138" s="243"/>
      <c r="U138" s="246" t="str">
        <f>IFERROR(VLOOKUP($B138,Grimoire!$A:$I,HLOOKUP(blanko!U$110,Grimoire!$2:$3,2,FALSE),FALSE),"")</f>
        <v/>
      </c>
      <c r="V138" s="247"/>
      <c r="W138" s="238" t="str">
        <f>IFERROR(VLOOKUP($B138,Grimoire!$A:$I,HLOOKUP(blanko!W$110,Grimoire!$2:$3,2,FALSE),FALSE),"")</f>
        <v/>
      </c>
      <c r="X138" s="239"/>
      <c r="Y138" s="239"/>
      <c r="Z138" s="239"/>
      <c r="AA138" s="239"/>
      <c r="AB138" s="239"/>
      <c r="AC138" s="239"/>
      <c r="AD138" s="239"/>
      <c r="AE138" s="240"/>
      <c r="AF138" s="20" t="str">
        <f>IFERROR(IF(VLOOKUP(B138,Grimoire!A:I,9,FALSE)=blanko!$E$4,"","!"),"")</f>
        <v/>
      </c>
    </row>
    <row r="139" spans="1:32" ht="15" outlineLevel="1" x14ac:dyDescent="0.25">
      <c r="A139" s="10"/>
      <c r="B139" s="241"/>
      <c r="C139" s="242"/>
      <c r="D139" s="242"/>
      <c r="E139" s="242"/>
      <c r="F139" s="242"/>
      <c r="G139" s="242"/>
      <c r="H139" s="242"/>
      <c r="I139" s="242"/>
      <c r="J139" s="242"/>
      <c r="K139" s="243" t="str">
        <f>IFERROR(VLOOKUP($B139,Grimoire!$A:$I,HLOOKUP(blanko!K$110,Grimoire!$2:$3,2,FALSE),FALSE),"")</f>
        <v/>
      </c>
      <c r="L139" s="243"/>
      <c r="M139" s="243" t="str">
        <f>IFERROR(VLOOKUP($B139,Grimoire!$A:$I,HLOOKUP(blanko!M$110,Grimoire!$2:$3,2,FALSE),FALSE),"")</f>
        <v/>
      </c>
      <c r="N139" s="243"/>
      <c r="O139" s="243" t="str">
        <f>IFERROR(VLOOKUP($B139,Grimoire!$A:$I,HLOOKUP(blanko!O$110,Grimoire!$2:$3,2,FALSE),FALSE),"")</f>
        <v/>
      </c>
      <c r="P139" s="243"/>
      <c r="Q139" s="244" t="str">
        <f>IFERROR(VLOOKUP($B139,Grimoire!$A:$I,HLOOKUP(blanko!Q$110,Grimoire!$2:$3,2,FALSE),FALSE),"")</f>
        <v/>
      </c>
      <c r="R139" s="245"/>
      <c r="S139" s="243" t="str">
        <f>IFERROR(VLOOKUP($B139,Grimoire!$A:$I,HLOOKUP(blanko!S$110,Grimoire!$2:$3,2,FALSE),FALSE),"")</f>
        <v/>
      </c>
      <c r="T139" s="243"/>
      <c r="U139" s="246" t="str">
        <f>IFERROR(VLOOKUP($B139,Grimoire!$A:$I,HLOOKUP(blanko!U$110,Grimoire!$2:$3,2,FALSE),FALSE),"")</f>
        <v/>
      </c>
      <c r="V139" s="247"/>
      <c r="W139" s="238" t="str">
        <f>IFERROR(VLOOKUP($B139,Grimoire!$A:$I,HLOOKUP(blanko!W$110,Grimoire!$2:$3,2,FALSE),FALSE),"")</f>
        <v/>
      </c>
      <c r="X139" s="239"/>
      <c r="Y139" s="239"/>
      <c r="Z139" s="239"/>
      <c r="AA139" s="239"/>
      <c r="AB139" s="239"/>
      <c r="AC139" s="239"/>
      <c r="AD139" s="239"/>
      <c r="AE139" s="240"/>
      <c r="AF139" s="20" t="str">
        <f>IFERROR(IF(VLOOKUP(B139,Grimoire!A:I,9,FALSE)=blanko!$E$4,"","!"),"")</f>
        <v/>
      </c>
    </row>
    <row r="140" spans="1:32" ht="15" outlineLevel="1" x14ac:dyDescent="0.25">
      <c r="A140" s="10"/>
      <c r="B140" s="241"/>
      <c r="C140" s="242"/>
      <c r="D140" s="242"/>
      <c r="E140" s="242"/>
      <c r="F140" s="242"/>
      <c r="G140" s="242"/>
      <c r="H140" s="242"/>
      <c r="I140" s="242"/>
      <c r="J140" s="242"/>
      <c r="K140" s="243" t="str">
        <f>IFERROR(VLOOKUP($B140,Grimoire!$A:$I,HLOOKUP(blanko!K$110,Grimoire!$2:$3,2,FALSE),FALSE),"")</f>
        <v/>
      </c>
      <c r="L140" s="243"/>
      <c r="M140" s="243" t="str">
        <f>IFERROR(VLOOKUP($B140,Grimoire!$A:$I,HLOOKUP(blanko!M$110,Grimoire!$2:$3,2,FALSE),FALSE),"")</f>
        <v/>
      </c>
      <c r="N140" s="243"/>
      <c r="O140" s="243" t="str">
        <f>IFERROR(VLOOKUP($B140,Grimoire!$A:$I,HLOOKUP(blanko!O$110,Grimoire!$2:$3,2,FALSE),FALSE),"")</f>
        <v/>
      </c>
      <c r="P140" s="243"/>
      <c r="Q140" s="244" t="str">
        <f>IFERROR(VLOOKUP($B140,Grimoire!$A:$I,HLOOKUP(blanko!Q$110,Grimoire!$2:$3,2,FALSE),FALSE),"")</f>
        <v/>
      </c>
      <c r="R140" s="245"/>
      <c r="S140" s="243" t="str">
        <f>IFERROR(VLOOKUP($B140,Grimoire!$A:$I,HLOOKUP(blanko!S$110,Grimoire!$2:$3,2,FALSE),FALSE),"")</f>
        <v/>
      </c>
      <c r="T140" s="243"/>
      <c r="U140" s="246" t="str">
        <f>IFERROR(VLOOKUP($B140,Grimoire!$A:$I,HLOOKUP(blanko!U$110,Grimoire!$2:$3,2,FALSE),FALSE),"")</f>
        <v/>
      </c>
      <c r="V140" s="247"/>
      <c r="W140" s="238" t="str">
        <f>IFERROR(VLOOKUP($B140,Grimoire!$A:$I,HLOOKUP(blanko!W$110,Grimoire!$2:$3,2,FALSE),FALSE),"")</f>
        <v/>
      </c>
      <c r="X140" s="239"/>
      <c r="Y140" s="239"/>
      <c r="Z140" s="239"/>
      <c r="AA140" s="239"/>
      <c r="AB140" s="239"/>
      <c r="AC140" s="239"/>
      <c r="AD140" s="239"/>
      <c r="AE140" s="240"/>
      <c r="AF140" s="20" t="str">
        <f>IFERROR(IF(VLOOKUP(B140,Grimoire!A:I,9,FALSE)=blanko!$E$4,"","!"),"")</f>
        <v/>
      </c>
    </row>
    <row r="141" spans="1:32" ht="15" outlineLevel="1" x14ac:dyDescent="0.25">
      <c r="A141" s="10"/>
      <c r="B141" s="241"/>
      <c r="C141" s="242"/>
      <c r="D141" s="242"/>
      <c r="E141" s="242"/>
      <c r="F141" s="242"/>
      <c r="G141" s="242"/>
      <c r="H141" s="242"/>
      <c r="I141" s="242"/>
      <c r="J141" s="242"/>
      <c r="K141" s="243" t="str">
        <f>IFERROR(VLOOKUP($B141,Grimoire!$A:$I,HLOOKUP(blanko!K$110,Grimoire!$2:$3,2,FALSE),FALSE),"")</f>
        <v/>
      </c>
      <c r="L141" s="243"/>
      <c r="M141" s="243" t="str">
        <f>IFERROR(VLOOKUP($B141,Grimoire!$A:$I,HLOOKUP(blanko!M$110,Grimoire!$2:$3,2,FALSE),FALSE),"")</f>
        <v/>
      </c>
      <c r="N141" s="243"/>
      <c r="O141" s="243" t="str">
        <f>IFERROR(VLOOKUP($B141,Grimoire!$A:$I,HLOOKUP(blanko!O$110,Grimoire!$2:$3,2,FALSE),FALSE),"")</f>
        <v/>
      </c>
      <c r="P141" s="243"/>
      <c r="Q141" s="244" t="str">
        <f>IFERROR(VLOOKUP($B141,Grimoire!$A:$I,HLOOKUP(blanko!Q$110,Grimoire!$2:$3,2,FALSE),FALSE),"")</f>
        <v/>
      </c>
      <c r="R141" s="245"/>
      <c r="S141" s="243" t="str">
        <f>IFERROR(VLOOKUP($B141,Grimoire!$A:$I,HLOOKUP(blanko!S$110,Grimoire!$2:$3,2,FALSE),FALSE),"")</f>
        <v/>
      </c>
      <c r="T141" s="243"/>
      <c r="U141" s="246" t="str">
        <f>IFERROR(VLOOKUP($B141,Grimoire!$A:$I,HLOOKUP(blanko!U$110,Grimoire!$2:$3,2,FALSE),FALSE),"")</f>
        <v/>
      </c>
      <c r="V141" s="247"/>
      <c r="W141" s="238" t="str">
        <f>IFERROR(VLOOKUP($B141,Grimoire!$A:$I,HLOOKUP(blanko!W$110,Grimoire!$2:$3,2,FALSE),FALSE),"")</f>
        <v/>
      </c>
      <c r="X141" s="239"/>
      <c r="Y141" s="239"/>
      <c r="Z141" s="239"/>
      <c r="AA141" s="239"/>
      <c r="AB141" s="239"/>
      <c r="AC141" s="239"/>
      <c r="AD141" s="239"/>
      <c r="AE141" s="240"/>
      <c r="AF141" s="20" t="str">
        <f>IFERROR(IF(VLOOKUP(B141,Grimoire!A:I,9,FALSE)=blanko!$E$4,"","!"),"")</f>
        <v/>
      </c>
    </row>
    <row r="142" spans="1:32" ht="15" outlineLevel="1" x14ac:dyDescent="0.25">
      <c r="A142" s="10"/>
      <c r="B142" s="241"/>
      <c r="C142" s="242"/>
      <c r="D142" s="242"/>
      <c r="E142" s="242"/>
      <c r="F142" s="242"/>
      <c r="G142" s="242"/>
      <c r="H142" s="242"/>
      <c r="I142" s="242"/>
      <c r="J142" s="242"/>
      <c r="K142" s="243" t="str">
        <f>IFERROR(VLOOKUP($B142,Grimoire!$A:$I,HLOOKUP(blanko!K$110,Grimoire!$2:$3,2,FALSE),FALSE),"")</f>
        <v/>
      </c>
      <c r="L142" s="243"/>
      <c r="M142" s="243" t="str">
        <f>IFERROR(VLOOKUP($B142,Grimoire!$A:$I,HLOOKUP(blanko!M$110,Grimoire!$2:$3,2,FALSE),FALSE),"")</f>
        <v/>
      </c>
      <c r="N142" s="243"/>
      <c r="O142" s="243" t="str">
        <f>IFERROR(VLOOKUP($B142,Grimoire!$A:$I,HLOOKUP(blanko!O$110,Grimoire!$2:$3,2,FALSE),FALSE),"")</f>
        <v/>
      </c>
      <c r="P142" s="243"/>
      <c r="Q142" s="244" t="str">
        <f>IFERROR(VLOOKUP($B142,Grimoire!$A:$I,HLOOKUP(blanko!Q$110,Grimoire!$2:$3,2,FALSE),FALSE),"")</f>
        <v/>
      </c>
      <c r="R142" s="245"/>
      <c r="S142" s="243" t="str">
        <f>IFERROR(VLOOKUP($B142,Grimoire!$A:$I,HLOOKUP(blanko!S$110,Grimoire!$2:$3,2,FALSE),FALSE),"")</f>
        <v/>
      </c>
      <c r="T142" s="243"/>
      <c r="U142" s="246" t="str">
        <f>IFERROR(VLOOKUP($B142,Grimoire!$A:$I,HLOOKUP(blanko!U$110,Grimoire!$2:$3,2,FALSE),FALSE),"")</f>
        <v/>
      </c>
      <c r="V142" s="247"/>
      <c r="W142" s="238" t="str">
        <f>IFERROR(VLOOKUP($B142,Grimoire!$A:$I,HLOOKUP(blanko!W$110,Grimoire!$2:$3,2,FALSE),FALSE),"")</f>
        <v/>
      </c>
      <c r="X142" s="239"/>
      <c r="Y142" s="239"/>
      <c r="Z142" s="239"/>
      <c r="AA142" s="239"/>
      <c r="AB142" s="239"/>
      <c r="AC142" s="239"/>
      <c r="AD142" s="239"/>
      <c r="AE142" s="240"/>
      <c r="AF142" s="20" t="str">
        <f>IFERROR(IF(VLOOKUP(B142,Grimoire!A:I,9,FALSE)=blanko!$E$4,"","!"),"")</f>
        <v/>
      </c>
    </row>
    <row r="143" spans="1:32" ht="15" outlineLevel="1" x14ac:dyDescent="0.25">
      <c r="A143" s="10"/>
      <c r="B143" s="241"/>
      <c r="C143" s="242"/>
      <c r="D143" s="242"/>
      <c r="E143" s="242"/>
      <c r="F143" s="242"/>
      <c r="G143" s="242"/>
      <c r="H143" s="242"/>
      <c r="I143" s="242"/>
      <c r="J143" s="242"/>
      <c r="K143" s="243" t="str">
        <f>IFERROR(VLOOKUP($B143,Grimoire!$A:$I,HLOOKUP(blanko!K$110,Grimoire!$2:$3,2,FALSE),FALSE),"")</f>
        <v/>
      </c>
      <c r="L143" s="243"/>
      <c r="M143" s="243" t="str">
        <f>IFERROR(VLOOKUP($B143,Grimoire!$A:$I,HLOOKUP(blanko!M$110,Grimoire!$2:$3,2,FALSE),FALSE),"")</f>
        <v/>
      </c>
      <c r="N143" s="243"/>
      <c r="O143" s="243" t="str">
        <f>IFERROR(VLOOKUP($B143,Grimoire!$A:$I,HLOOKUP(blanko!O$110,Grimoire!$2:$3,2,FALSE),FALSE),"")</f>
        <v/>
      </c>
      <c r="P143" s="243"/>
      <c r="Q143" s="244" t="str">
        <f>IFERROR(VLOOKUP($B143,Grimoire!$A:$I,HLOOKUP(blanko!Q$110,Grimoire!$2:$3,2,FALSE),FALSE),"")</f>
        <v/>
      </c>
      <c r="R143" s="245"/>
      <c r="S143" s="243" t="str">
        <f>IFERROR(VLOOKUP($B143,Grimoire!$A:$I,HLOOKUP(blanko!S$110,Grimoire!$2:$3,2,FALSE),FALSE),"")</f>
        <v/>
      </c>
      <c r="T143" s="243"/>
      <c r="U143" s="246" t="str">
        <f>IFERROR(VLOOKUP($B143,Grimoire!$A:$I,HLOOKUP(blanko!U$110,Grimoire!$2:$3,2,FALSE),FALSE),"")</f>
        <v/>
      </c>
      <c r="V143" s="247"/>
      <c r="W143" s="238" t="str">
        <f>IFERROR(VLOOKUP($B143,Grimoire!$A:$I,HLOOKUP(blanko!W$110,Grimoire!$2:$3,2,FALSE),FALSE),"")</f>
        <v/>
      </c>
      <c r="X143" s="239"/>
      <c r="Y143" s="239"/>
      <c r="Z143" s="239"/>
      <c r="AA143" s="239"/>
      <c r="AB143" s="239"/>
      <c r="AC143" s="239"/>
      <c r="AD143" s="239"/>
      <c r="AE143" s="240"/>
      <c r="AF143" s="20" t="str">
        <f>IFERROR(IF(VLOOKUP(B143,Grimoire!A:I,9,FALSE)=blanko!$E$4,"","!"),"")</f>
        <v/>
      </c>
    </row>
    <row r="144" spans="1:32" ht="15" outlineLevel="1" x14ac:dyDescent="0.25">
      <c r="A144" s="10"/>
      <c r="B144" s="241"/>
      <c r="C144" s="242"/>
      <c r="D144" s="242"/>
      <c r="E144" s="242"/>
      <c r="F144" s="242"/>
      <c r="G144" s="242"/>
      <c r="H144" s="242"/>
      <c r="I144" s="242"/>
      <c r="J144" s="242"/>
      <c r="K144" s="243" t="str">
        <f>IFERROR(VLOOKUP($B144,Grimoire!$A:$I,HLOOKUP(blanko!K$110,Grimoire!$2:$3,2,FALSE),FALSE),"")</f>
        <v/>
      </c>
      <c r="L144" s="243"/>
      <c r="M144" s="243" t="str">
        <f>IFERROR(VLOOKUP($B144,Grimoire!$A:$I,HLOOKUP(blanko!M$110,Grimoire!$2:$3,2,FALSE),FALSE),"")</f>
        <v/>
      </c>
      <c r="N144" s="243"/>
      <c r="O144" s="243" t="str">
        <f>IFERROR(VLOOKUP($B144,Grimoire!$A:$I,HLOOKUP(blanko!O$110,Grimoire!$2:$3,2,FALSE),FALSE),"")</f>
        <v/>
      </c>
      <c r="P144" s="243"/>
      <c r="Q144" s="244" t="str">
        <f>IFERROR(VLOOKUP($B144,Grimoire!$A:$I,HLOOKUP(blanko!Q$110,Grimoire!$2:$3,2,FALSE),FALSE),"")</f>
        <v/>
      </c>
      <c r="R144" s="245"/>
      <c r="S144" s="243" t="str">
        <f>IFERROR(VLOOKUP($B144,Grimoire!$A:$I,HLOOKUP(blanko!S$110,Grimoire!$2:$3,2,FALSE),FALSE),"")</f>
        <v/>
      </c>
      <c r="T144" s="243"/>
      <c r="U144" s="246" t="str">
        <f>IFERROR(VLOOKUP($B144,Grimoire!$A:$I,HLOOKUP(blanko!U$110,Grimoire!$2:$3,2,FALSE),FALSE),"")</f>
        <v/>
      </c>
      <c r="V144" s="247"/>
      <c r="W144" s="238" t="str">
        <f>IFERROR(VLOOKUP($B144,Grimoire!$A:$I,HLOOKUP(blanko!W$110,Grimoire!$2:$3,2,FALSE),FALSE),"")</f>
        <v/>
      </c>
      <c r="X144" s="239"/>
      <c r="Y144" s="239"/>
      <c r="Z144" s="239"/>
      <c r="AA144" s="239"/>
      <c r="AB144" s="239"/>
      <c r="AC144" s="239"/>
      <c r="AD144" s="239"/>
      <c r="AE144" s="240"/>
      <c r="AF144" s="20" t="str">
        <f>IFERROR(IF(VLOOKUP(B144,Grimoire!A:I,9,FALSE)=blanko!$E$4,"","!"),"")</f>
        <v/>
      </c>
    </row>
    <row r="145" spans="1:32" ht="15" outlineLevel="1" x14ac:dyDescent="0.25">
      <c r="A145" s="10"/>
      <c r="B145" s="241"/>
      <c r="C145" s="242"/>
      <c r="D145" s="242"/>
      <c r="E145" s="242"/>
      <c r="F145" s="242"/>
      <c r="G145" s="242"/>
      <c r="H145" s="242"/>
      <c r="I145" s="242"/>
      <c r="J145" s="242"/>
      <c r="K145" s="243" t="str">
        <f>IFERROR(VLOOKUP($B145,Grimoire!$A:$I,HLOOKUP(blanko!K$110,Grimoire!$2:$3,2,FALSE),FALSE),"")</f>
        <v/>
      </c>
      <c r="L145" s="243"/>
      <c r="M145" s="243" t="str">
        <f>IFERROR(VLOOKUP($B145,Grimoire!$A:$I,HLOOKUP(blanko!M$110,Grimoire!$2:$3,2,FALSE),FALSE),"")</f>
        <v/>
      </c>
      <c r="N145" s="243"/>
      <c r="O145" s="243" t="str">
        <f>IFERROR(VLOOKUP($B145,Grimoire!$A:$I,HLOOKUP(blanko!O$110,Grimoire!$2:$3,2,FALSE),FALSE),"")</f>
        <v/>
      </c>
      <c r="P145" s="243"/>
      <c r="Q145" s="244" t="str">
        <f>IFERROR(VLOOKUP($B145,Grimoire!$A:$I,HLOOKUP(blanko!Q$110,Grimoire!$2:$3,2,FALSE),FALSE),"")</f>
        <v/>
      </c>
      <c r="R145" s="245"/>
      <c r="S145" s="243" t="str">
        <f>IFERROR(VLOOKUP($B145,Grimoire!$A:$I,HLOOKUP(blanko!S$110,Grimoire!$2:$3,2,FALSE),FALSE),"")</f>
        <v/>
      </c>
      <c r="T145" s="243"/>
      <c r="U145" s="246" t="str">
        <f>IFERROR(VLOOKUP($B145,Grimoire!$A:$I,HLOOKUP(blanko!U$110,Grimoire!$2:$3,2,FALSE),FALSE),"")</f>
        <v/>
      </c>
      <c r="V145" s="247"/>
      <c r="W145" s="238" t="str">
        <f>IFERROR(VLOOKUP($B145,Grimoire!$A:$I,HLOOKUP(blanko!W$110,Grimoire!$2:$3,2,FALSE),FALSE),"")</f>
        <v/>
      </c>
      <c r="X145" s="239"/>
      <c r="Y145" s="239"/>
      <c r="Z145" s="239"/>
      <c r="AA145" s="239"/>
      <c r="AB145" s="239"/>
      <c r="AC145" s="239"/>
      <c r="AD145" s="239"/>
      <c r="AE145" s="240"/>
      <c r="AF145" s="20" t="str">
        <f>IFERROR(IF(VLOOKUP(B145,Grimoire!A:I,9,FALSE)=blanko!$E$4,"","!"),"")</f>
        <v/>
      </c>
    </row>
    <row r="146" spans="1:32" ht="15" outlineLevel="1" x14ac:dyDescent="0.25">
      <c r="A146" s="10"/>
      <c r="B146" s="241"/>
      <c r="C146" s="242"/>
      <c r="D146" s="242"/>
      <c r="E146" s="242"/>
      <c r="F146" s="242"/>
      <c r="G146" s="242"/>
      <c r="H146" s="242"/>
      <c r="I146" s="242"/>
      <c r="J146" s="242"/>
      <c r="K146" s="243" t="str">
        <f>IFERROR(VLOOKUP($B146,Grimoire!$A:$I,HLOOKUP(blanko!K$110,Grimoire!$2:$3,2,FALSE),FALSE),"")</f>
        <v/>
      </c>
      <c r="L146" s="243"/>
      <c r="M146" s="243" t="str">
        <f>IFERROR(VLOOKUP($B146,Grimoire!$A:$I,HLOOKUP(blanko!M$110,Grimoire!$2:$3,2,FALSE),FALSE),"")</f>
        <v/>
      </c>
      <c r="N146" s="243"/>
      <c r="O146" s="243" t="str">
        <f>IFERROR(VLOOKUP($B146,Grimoire!$A:$I,HLOOKUP(blanko!O$110,Grimoire!$2:$3,2,FALSE),FALSE),"")</f>
        <v/>
      </c>
      <c r="P146" s="243"/>
      <c r="Q146" s="244" t="str">
        <f>IFERROR(VLOOKUP($B146,Grimoire!$A:$I,HLOOKUP(blanko!Q$110,Grimoire!$2:$3,2,FALSE),FALSE),"")</f>
        <v/>
      </c>
      <c r="R146" s="245"/>
      <c r="S146" s="243" t="str">
        <f>IFERROR(VLOOKUP($B146,Grimoire!$A:$I,HLOOKUP(blanko!S$110,Grimoire!$2:$3,2,FALSE),FALSE),"")</f>
        <v/>
      </c>
      <c r="T146" s="243"/>
      <c r="U146" s="246" t="str">
        <f>IFERROR(VLOOKUP($B146,Grimoire!$A:$I,HLOOKUP(blanko!U$110,Grimoire!$2:$3,2,FALSE),FALSE),"")</f>
        <v/>
      </c>
      <c r="V146" s="247"/>
      <c r="W146" s="238" t="str">
        <f>IFERROR(VLOOKUP($B146,Grimoire!$A:$I,HLOOKUP(blanko!W$110,Grimoire!$2:$3,2,FALSE),FALSE),"")</f>
        <v/>
      </c>
      <c r="X146" s="239"/>
      <c r="Y146" s="239"/>
      <c r="Z146" s="239"/>
      <c r="AA146" s="239"/>
      <c r="AB146" s="239"/>
      <c r="AC146" s="239"/>
      <c r="AD146" s="239"/>
      <c r="AE146" s="240"/>
      <c r="AF146" s="20" t="str">
        <f>IFERROR(IF(VLOOKUP(B146,Grimoire!A:I,9,FALSE)=blanko!$E$4,"","!"),"")</f>
        <v/>
      </c>
    </row>
    <row r="147" spans="1:32" ht="15" outlineLevel="1" x14ac:dyDescent="0.25">
      <c r="A147" s="10"/>
      <c r="B147" s="241"/>
      <c r="C147" s="242"/>
      <c r="D147" s="242"/>
      <c r="E147" s="242"/>
      <c r="F147" s="242"/>
      <c r="G147" s="242"/>
      <c r="H147" s="242"/>
      <c r="I147" s="242"/>
      <c r="J147" s="242"/>
      <c r="K147" s="243" t="str">
        <f>IFERROR(VLOOKUP($B147,Grimoire!$A:$I,HLOOKUP(blanko!K$110,Grimoire!$2:$3,2,FALSE),FALSE),"")</f>
        <v/>
      </c>
      <c r="L147" s="243"/>
      <c r="M147" s="243" t="str">
        <f>IFERROR(VLOOKUP($B147,Grimoire!$A:$I,HLOOKUP(blanko!M$110,Grimoire!$2:$3,2,FALSE),FALSE),"")</f>
        <v/>
      </c>
      <c r="N147" s="243"/>
      <c r="O147" s="243" t="str">
        <f>IFERROR(VLOOKUP($B147,Grimoire!$A:$I,HLOOKUP(blanko!O$110,Grimoire!$2:$3,2,FALSE),FALSE),"")</f>
        <v/>
      </c>
      <c r="P147" s="243"/>
      <c r="Q147" s="244" t="str">
        <f>IFERROR(VLOOKUP($B147,Grimoire!$A:$I,HLOOKUP(blanko!Q$110,Grimoire!$2:$3,2,FALSE),FALSE),"")</f>
        <v/>
      </c>
      <c r="R147" s="245"/>
      <c r="S147" s="243" t="str">
        <f>IFERROR(VLOOKUP($B147,Grimoire!$A:$I,HLOOKUP(blanko!S$110,Grimoire!$2:$3,2,FALSE),FALSE),"")</f>
        <v/>
      </c>
      <c r="T147" s="243"/>
      <c r="U147" s="246" t="str">
        <f>IFERROR(VLOOKUP($B147,Grimoire!$A:$I,HLOOKUP(blanko!U$110,Grimoire!$2:$3,2,FALSE),FALSE),"")</f>
        <v/>
      </c>
      <c r="V147" s="247"/>
      <c r="W147" s="238" t="str">
        <f>IFERROR(VLOOKUP($B147,Grimoire!$A:$I,HLOOKUP(blanko!W$110,Grimoire!$2:$3,2,FALSE),FALSE),"")</f>
        <v/>
      </c>
      <c r="X147" s="239"/>
      <c r="Y147" s="239"/>
      <c r="Z147" s="239"/>
      <c r="AA147" s="239"/>
      <c r="AB147" s="239"/>
      <c r="AC147" s="239"/>
      <c r="AD147" s="239"/>
      <c r="AE147" s="240"/>
      <c r="AF147" s="20" t="str">
        <f>IFERROR(IF(VLOOKUP(B147,Grimoire!A:I,9,FALSE)=blanko!$E$4,"","!"),"")</f>
        <v/>
      </c>
    </row>
    <row r="148" spans="1:32" ht="15" outlineLevel="1" x14ac:dyDescent="0.25">
      <c r="A148" s="10"/>
      <c r="B148" s="241"/>
      <c r="C148" s="242"/>
      <c r="D148" s="242"/>
      <c r="E148" s="242"/>
      <c r="F148" s="242"/>
      <c r="G148" s="242"/>
      <c r="H148" s="242"/>
      <c r="I148" s="242"/>
      <c r="J148" s="242"/>
      <c r="K148" s="243" t="str">
        <f>IFERROR(VLOOKUP($B148,Grimoire!$A:$I,HLOOKUP(blanko!K$110,Grimoire!$2:$3,2,FALSE),FALSE),"")</f>
        <v/>
      </c>
      <c r="L148" s="243"/>
      <c r="M148" s="243" t="str">
        <f>IFERROR(VLOOKUP($B148,Grimoire!$A:$I,HLOOKUP(blanko!M$110,Grimoire!$2:$3,2,FALSE),FALSE),"")</f>
        <v/>
      </c>
      <c r="N148" s="243"/>
      <c r="O148" s="243" t="str">
        <f>IFERROR(VLOOKUP($B148,Grimoire!$A:$I,HLOOKUP(blanko!O$110,Grimoire!$2:$3,2,FALSE),FALSE),"")</f>
        <v/>
      </c>
      <c r="P148" s="243"/>
      <c r="Q148" s="244" t="str">
        <f>IFERROR(VLOOKUP($B148,Grimoire!$A:$I,HLOOKUP(blanko!Q$110,Grimoire!$2:$3,2,FALSE),FALSE),"")</f>
        <v/>
      </c>
      <c r="R148" s="245"/>
      <c r="S148" s="243" t="str">
        <f>IFERROR(VLOOKUP($B148,Grimoire!$A:$I,HLOOKUP(blanko!S$110,Grimoire!$2:$3,2,FALSE),FALSE),"")</f>
        <v/>
      </c>
      <c r="T148" s="243"/>
      <c r="U148" s="246" t="str">
        <f>IFERROR(VLOOKUP($B148,Grimoire!$A:$I,HLOOKUP(blanko!U$110,Grimoire!$2:$3,2,FALSE),FALSE),"")</f>
        <v/>
      </c>
      <c r="V148" s="247"/>
      <c r="W148" s="238" t="str">
        <f>IFERROR(VLOOKUP($B148,Grimoire!$A:$I,HLOOKUP(blanko!W$110,Grimoire!$2:$3,2,FALSE),FALSE),"")</f>
        <v/>
      </c>
      <c r="X148" s="239"/>
      <c r="Y148" s="239"/>
      <c r="Z148" s="239"/>
      <c r="AA148" s="239"/>
      <c r="AB148" s="239"/>
      <c r="AC148" s="239"/>
      <c r="AD148" s="239"/>
      <c r="AE148" s="240"/>
      <c r="AF148" s="20" t="str">
        <f>IFERROR(IF(VLOOKUP(B148,Grimoire!A:I,9,FALSE)=blanko!$E$4,"","!"),"")</f>
        <v/>
      </c>
    </row>
    <row r="149" spans="1:32" ht="15" outlineLevel="1" x14ac:dyDescent="0.25">
      <c r="A149" s="10"/>
      <c r="B149" s="241"/>
      <c r="C149" s="242"/>
      <c r="D149" s="242"/>
      <c r="E149" s="242"/>
      <c r="F149" s="242"/>
      <c r="G149" s="242"/>
      <c r="H149" s="242"/>
      <c r="I149" s="242"/>
      <c r="J149" s="242"/>
      <c r="K149" s="243" t="str">
        <f>IFERROR(VLOOKUP($B149,Grimoire!$A:$I,HLOOKUP(blanko!K$110,Grimoire!$2:$3,2,FALSE),FALSE),"")</f>
        <v/>
      </c>
      <c r="L149" s="243"/>
      <c r="M149" s="243" t="str">
        <f>IFERROR(VLOOKUP($B149,Grimoire!$A:$I,HLOOKUP(blanko!M$110,Grimoire!$2:$3,2,FALSE),FALSE),"")</f>
        <v/>
      </c>
      <c r="N149" s="243"/>
      <c r="O149" s="243" t="str">
        <f>IFERROR(VLOOKUP($B149,Grimoire!$A:$I,HLOOKUP(blanko!O$110,Grimoire!$2:$3,2,FALSE),FALSE),"")</f>
        <v/>
      </c>
      <c r="P149" s="243"/>
      <c r="Q149" s="244" t="str">
        <f>IFERROR(VLOOKUP($B149,Grimoire!$A:$I,HLOOKUP(blanko!Q$110,Grimoire!$2:$3,2,FALSE),FALSE),"")</f>
        <v/>
      </c>
      <c r="R149" s="245"/>
      <c r="S149" s="243" t="str">
        <f>IFERROR(VLOOKUP($B149,Grimoire!$A:$I,HLOOKUP(blanko!S$110,Grimoire!$2:$3,2,FALSE),FALSE),"")</f>
        <v/>
      </c>
      <c r="T149" s="243"/>
      <c r="U149" s="246" t="str">
        <f>IFERROR(VLOOKUP($B149,Grimoire!$A:$I,HLOOKUP(blanko!U$110,Grimoire!$2:$3,2,FALSE),FALSE),"")</f>
        <v/>
      </c>
      <c r="V149" s="247"/>
      <c r="W149" s="238" t="str">
        <f>IFERROR(VLOOKUP($B149,Grimoire!$A:$I,HLOOKUP(blanko!W$110,Grimoire!$2:$3,2,FALSE),FALSE),"")</f>
        <v/>
      </c>
      <c r="X149" s="239"/>
      <c r="Y149" s="239"/>
      <c r="Z149" s="239"/>
      <c r="AA149" s="239"/>
      <c r="AB149" s="239"/>
      <c r="AC149" s="239"/>
      <c r="AD149" s="239"/>
      <c r="AE149" s="240"/>
      <c r="AF149" s="20" t="str">
        <f>IFERROR(IF(VLOOKUP(B149,Grimoire!A:I,9,FALSE)=blanko!$E$4,"","!"),"")</f>
        <v/>
      </c>
    </row>
    <row r="150" spans="1:32" ht="15" outlineLevel="1" x14ac:dyDescent="0.25">
      <c r="A150" s="10"/>
      <c r="B150" s="241"/>
      <c r="C150" s="242"/>
      <c r="D150" s="242"/>
      <c r="E150" s="242"/>
      <c r="F150" s="242"/>
      <c r="G150" s="242"/>
      <c r="H150" s="242"/>
      <c r="I150" s="242"/>
      <c r="J150" s="242"/>
      <c r="K150" s="243" t="str">
        <f>IFERROR(VLOOKUP($B150,Grimoire!$A:$I,HLOOKUP(blanko!K$110,Grimoire!$2:$3,2,FALSE),FALSE),"")</f>
        <v/>
      </c>
      <c r="L150" s="243"/>
      <c r="M150" s="243" t="str">
        <f>IFERROR(VLOOKUP($B150,Grimoire!$A:$I,HLOOKUP(blanko!M$110,Grimoire!$2:$3,2,FALSE),FALSE),"")</f>
        <v/>
      </c>
      <c r="N150" s="243"/>
      <c r="O150" s="243" t="str">
        <f>IFERROR(VLOOKUP($B150,Grimoire!$A:$I,HLOOKUP(blanko!O$110,Grimoire!$2:$3,2,FALSE),FALSE),"")</f>
        <v/>
      </c>
      <c r="P150" s="243"/>
      <c r="Q150" s="244" t="str">
        <f>IFERROR(VLOOKUP($B150,Grimoire!$A:$I,HLOOKUP(blanko!Q$110,Grimoire!$2:$3,2,FALSE),FALSE),"")</f>
        <v/>
      </c>
      <c r="R150" s="245"/>
      <c r="S150" s="243" t="str">
        <f>IFERROR(VLOOKUP($B150,Grimoire!$A:$I,HLOOKUP(blanko!S$110,Grimoire!$2:$3,2,FALSE),FALSE),"")</f>
        <v/>
      </c>
      <c r="T150" s="243"/>
      <c r="U150" s="246" t="str">
        <f>IFERROR(VLOOKUP($B150,Grimoire!$A:$I,HLOOKUP(blanko!U$110,Grimoire!$2:$3,2,FALSE),FALSE),"")</f>
        <v/>
      </c>
      <c r="V150" s="247"/>
      <c r="W150" s="238" t="str">
        <f>IFERROR(VLOOKUP($B150,Grimoire!$A:$I,HLOOKUP(blanko!W$110,Grimoire!$2:$3,2,FALSE),FALSE),"")</f>
        <v/>
      </c>
      <c r="X150" s="239"/>
      <c r="Y150" s="239"/>
      <c r="Z150" s="239"/>
      <c r="AA150" s="239"/>
      <c r="AB150" s="239"/>
      <c r="AC150" s="239"/>
      <c r="AD150" s="239"/>
      <c r="AE150" s="240"/>
      <c r="AF150" s="20" t="str">
        <f>IFERROR(IF(VLOOKUP(B150,Grimoire!A:I,9,FALSE)=blanko!$E$4,"","!"),"")</f>
        <v/>
      </c>
    </row>
    <row r="151" spans="1:32" ht="15" outlineLevel="1" x14ac:dyDescent="0.25">
      <c r="A151" s="10"/>
      <c r="B151" s="241"/>
      <c r="C151" s="242"/>
      <c r="D151" s="242"/>
      <c r="E151" s="242"/>
      <c r="F151" s="242"/>
      <c r="G151" s="242"/>
      <c r="H151" s="242"/>
      <c r="I151" s="242"/>
      <c r="J151" s="242"/>
      <c r="K151" s="243" t="str">
        <f>IFERROR(VLOOKUP($B151,Grimoire!$A:$I,HLOOKUP(blanko!K$110,Grimoire!$2:$3,2,FALSE),FALSE),"")</f>
        <v/>
      </c>
      <c r="L151" s="243"/>
      <c r="M151" s="243" t="str">
        <f>IFERROR(VLOOKUP($B151,Grimoire!$A:$I,HLOOKUP(blanko!M$110,Grimoire!$2:$3,2,FALSE),FALSE),"")</f>
        <v/>
      </c>
      <c r="N151" s="243"/>
      <c r="O151" s="243" t="str">
        <f>IFERROR(VLOOKUP($B151,Grimoire!$A:$I,HLOOKUP(blanko!O$110,Grimoire!$2:$3,2,FALSE),FALSE),"")</f>
        <v/>
      </c>
      <c r="P151" s="243"/>
      <c r="Q151" s="244" t="str">
        <f>IFERROR(VLOOKUP($B151,Grimoire!$A:$I,HLOOKUP(blanko!Q$110,Grimoire!$2:$3,2,FALSE),FALSE),"")</f>
        <v/>
      </c>
      <c r="R151" s="245"/>
      <c r="S151" s="243" t="str">
        <f>IFERROR(VLOOKUP($B151,Grimoire!$A:$I,HLOOKUP(blanko!S$110,Grimoire!$2:$3,2,FALSE),FALSE),"")</f>
        <v/>
      </c>
      <c r="T151" s="243"/>
      <c r="U151" s="246" t="str">
        <f>IFERROR(VLOOKUP($B151,Grimoire!$A:$I,HLOOKUP(blanko!U$110,Grimoire!$2:$3,2,FALSE),FALSE),"")</f>
        <v/>
      </c>
      <c r="V151" s="247"/>
      <c r="W151" s="238" t="str">
        <f>IFERROR(VLOOKUP($B151,Grimoire!$A:$I,HLOOKUP(blanko!W$110,Grimoire!$2:$3,2,FALSE),FALSE),"")</f>
        <v/>
      </c>
      <c r="X151" s="239"/>
      <c r="Y151" s="239"/>
      <c r="Z151" s="239"/>
      <c r="AA151" s="239"/>
      <c r="AB151" s="239"/>
      <c r="AC151" s="239"/>
      <c r="AD151" s="239"/>
      <c r="AE151" s="240"/>
      <c r="AF151" s="20" t="str">
        <f>IFERROR(IF(VLOOKUP(B151,Grimoire!A:I,9,FALSE)=blanko!$E$4,"","!"),"")</f>
        <v/>
      </c>
    </row>
    <row r="152" spans="1:32" ht="15" outlineLevel="1" x14ac:dyDescent="0.25">
      <c r="A152" s="10"/>
      <c r="B152" s="241"/>
      <c r="C152" s="242"/>
      <c r="D152" s="242"/>
      <c r="E152" s="242"/>
      <c r="F152" s="242"/>
      <c r="G152" s="242"/>
      <c r="H152" s="242"/>
      <c r="I152" s="242"/>
      <c r="J152" s="242"/>
      <c r="K152" s="243" t="str">
        <f>IFERROR(VLOOKUP($B152,Grimoire!$A:$I,HLOOKUP(blanko!K$110,Grimoire!$2:$3,2,FALSE),FALSE),"")</f>
        <v/>
      </c>
      <c r="L152" s="243"/>
      <c r="M152" s="243" t="str">
        <f>IFERROR(VLOOKUP($B152,Grimoire!$A:$I,HLOOKUP(blanko!M$110,Grimoire!$2:$3,2,FALSE),FALSE),"")</f>
        <v/>
      </c>
      <c r="N152" s="243"/>
      <c r="O152" s="243" t="str">
        <f>IFERROR(VLOOKUP($B152,Grimoire!$A:$I,HLOOKUP(blanko!O$110,Grimoire!$2:$3,2,FALSE),FALSE),"")</f>
        <v/>
      </c>
      <c r="P152" s="243"/>
      <c r="Q152" s="244" t="str">
        <f>IFERROR(VLOOKUP($B152,Grimoire!$A:$I,HLOOKUP(blanko!Q$110,Grimoire!$2:$3,2,FALSE),FALSE),"")</f>
        <v/>
      </c>
      <c r="R152" s="245"/>
      <c r="S152" s="243" t="str">
        <f>IFERROR(VLOOKUP($B152,Grimoire!$A:$I,HLOOKUP(blanko!S$110,Grimoire!$2:$3,2,FALSE),FALSE),"")</f>
        <v/>
      </c>
      <c r="T152" s="243"/>
      <c r="U152" s="246" t="str">
        <f>IFERROR(VLOOKUP($B152,Grimoire!$A:$I,HLOOKUP(blanko!U$110,Grimoire!$2:$3,2,FALSE),FALSE),"")</f>
        <v/>
      </c>
      <c r="V152" s="247"/>
      <c r="W152" s="238" t="str">
        <f>IFERROR(VLOOKUP($B152,Grimoire!$A:$I,HLOOKUP(blanko!W$110,Grimoire!$2:$3,2,FALSE),FALSE),"")</f>
        <v/>
      </c>
      <c r="X152" s="239"/>
      <c r="Y152" s="239"/>
      <c r="Z152" s="239"/>
      <c r="AA152" s="239"/>
      <c r="AB152" s="239"/>
      <c r="AC152" s="239"/>
      <c r="AD152" s="239"/>
      <c r="AE152" s="240"/>
      <c r="AF152" s="20" t="str">
        <f>IFERROR(IF(VLOOKUP(B152,Grimoire!A:I,9,FALSE)=blanko!$E$4,"","!"),"")</f>
        <v/>
      </c>
    </row>
    <row r="153" spans="1:32" ht="15" outlineLevel="1" x14ac:dyDescent="0.25">
      <c r="A153" s="10"/>
      <c r="B153" s="241"/>
      <c r="C153" s="242"/>
      <c r="D153" s="242"/>
      <c r="E153" s="242"/>
      <c r="F153" s="242"/>
      <c r="G153" s="242"/>
      <c r="H153" s="242"/>
      <c r="I153" s="242"/>
      <c r="J153" s="242"/>
      <c r="K153" s="243" t="str">
        <f>IFERROR(VLOOKUP($B153,Grimoire!$A:$I,HLOOKUP(blanko!K$110,Grimoire!$2:$3,2,FALSE),FALSE),"")</f>
        <v/>
      </c>
      <c r="L153" s="243"/>
      <c r="M153" s="243" t="str">
        <f>IFERROR(VLOOKUP($B153,Grimoire!$A:$I,HLOOKUP(blanko!M$110,Grimoire!$2:$3,2,FALSE),FALSE),"")</f>
        <v/>
      </c>
      <c r="N153" s="243"/>
      <c r="O153" s="243" t="str">
        <f>IFERROR(VLOOKUP($B153,Grimoire!$A:$I,HLOOKUP(blanko!O$110,Grimoire!$2:$3,2,FALSE),FALSE),"")</f>
        <v/>
      </c>
      <c r="P153" s="243"/>
      <c r="Q153" s="244" t="str">
        <f>IFERROR(VLOOKUP($B153,Grimoire!$A:$I,HLOOKUP(blanko!Q$110,Grimoire!$2:$3,2,FALSE),FALSE),"")</f>
        <v/>
      </c>
      <c r="R153" s="245"/>
      <c r="S153" s="243" t="str">
        <f>IFERROR(VLOOKUP($B153,Grimoire!$A:$I,HLOOKUP(blanko!S$110,Grimoire!$2:$3,2,FALSE),FALSE),"")</f>
        <v/>
      </c>
      <c r="T153" s="243"/>
      <c r="U153" s="246" t="str">
        <f>IFERROR(VLOOKUP($B153,Grimoire!$A:$I,HLOOKUP(blanko!U$110,Grimoire!$2:$3,2,FALSE),FALSE),"")</f>
        <v/>
      </c>
      <c r="V153" s="247"/>
      <c r="W153" s="238" t="str">
        <f>IFERROR(VLOOKUP($B153,Grimoire!$A:$I,HLOOKUP(blanko!W$110,Grimoire!$2:$3,2,FALSE),FALSE),"")</f>
        <v/>
      </c>
      <c r="X153" s="239"/>
      <c r="Y153" s="239"/>
      <c r="Z153" s="239"/>
      <c r="AA153" s="239"/>
      <c r="AB153" s="239"/>
      <c r="AC153" s="239"/>
      <c r="AD153" s="239"/>
      <c r="AE153" s="240"/>
      <c r="AF153" s="20" t="str">
        <f>IFERROR(IF(VLOOKUP(B153,Grimoire!A:I,9,FALSE)=blanko!$E$4,"","!"),"")</f>
        <v/>
      </c>
    </row>
    <row r="154" spans="1:32" ht="15" outlineLevel="1" x14ac:dyDescent="0.25">
      <c r="A154" s="10"/>
      <c r="B154" s="241"/>
      <c r="C154" s="242"/>
      <c r="D154" s="242"/>
      <c r="E154" s="242"/>
      <c r="F154" s="242"/>
      <c r="G154" s="242"/>
      <c r="H154" s="242"/>
      <c r="I154" s="242"/>
      <c r="J154" s="242"/>
      <c r="K154" s="243" t="str">
        <f>IFERROR(VLOOKUP($B154,Grimoire!$A:$I,HLOOKUP(blanko!K$110,Grimoire!$2:$3,2,FALSE),FALSE),"")</f>
        <v/>
      </c>
      <c r="L154" s="243"/>
      <c r="M154" s="243" t="str">
        <f>IFERROR(VLOOKUP($B154,Grimoire!$A:$I,HLOOKUP(blanko!M$110,Grimoire!$2:$3,2,FALSE),FALSE),"")</f>
        <v/>
      </c>
      <c r="N154" s="243"/>
      <c r="O154" s="243" t="str">
        <f>IFERROR(VLOOKUP($B154,Grimoire!$A:$I,HLOOKUP(blanko!O$110,Grimoire!$2:$3,2,FALSE),FALSE),"")</f>
        <v/>
      </c>
      <c r="P154" s="243"/>
      <c r="Q154" s="244" t="str">
        <f>IFERROR(VLOOKUP($B154,Grimoire!$A:$I,HLOOKUP(blanko!Q$110,Grimoire!$2:$3,2,FALSE),FALSE),"")</f>
        <v/>
      </c>
      <c r="R154" s="245"/>
      <c r="S154" s="243" t="str">
        <f>IFERROR(VLOOKUP($B154,Grimoire!$A:$I,HLOOKUP(blanko!S$110,Grimoire!$2:$3,2,FALSE),FALSE),"")</f>
        <v/>
      </c>
      <c r="T154" s="243"/>
      <c r="U154" s="246" t="str">
        <f>IFERROR(VLOOKUP($B154,Grimoire!$A:$I,HLOOKUP(blanko!U$110,Grimoire!$2:$3,2,FALSE),FALSE),"")</f>
        <v/>
      </c>
      <c r="V154" s="247"/>
      <c r="W154" s="238" t="str">
        <f>IFERROR(VLOOKUP($B154,Grimoire!$A:$I,HLOOKUP(blanko!W$110,Grimoire!$2:$3,2,FALSE),FALSE),"")</f>
        <v/>
      </c>
      <c r="X154" s="239"/>
      <c r="Y154" s="239"/>
      <c r="Z154" s="239"/>
      <c r="AA154" s="239"/>
      <c r="AB154" s="239"/>
      <c r="AC154" s="239"/>
      <c r="AD154" s="239"/>
      <c r="AE154" s="240"/>
      <c r="AF154" s="20" t="str">
        <f>IFERROR(IF(VLOOKUP(B154,Grimoire!A:I,9,FALSE)=blanko!$E$4,"","!"),"")</f>
        <v/>
      </c>
    </row>
    <row r="155" spans="1:32" ht="15" outlineLevel="1" x14ac:dyDescent="0.25">
      <c r="A155" s="10"/>
      <c r="B155" s="241"/>
      <c r="C155" s="242"/>
      <c r="D155" s="242"/>
      <c r="E155" s="242"/>
      <c r="F155" s="242"/>
      <c r="G155" s="242"/>
      <c r="H155" s="242"/>
      <c r="I155" s="242"/>
      <c r="J155" s="242"/>
      <c r="K155" s="243" t="str">
        <f>IFERROR(VLOOKUP($B155,Grimoire!$A:$I,HLOOKUP(blanko!K$110,Grimoire!$2:$3,2,FALSE),FALSE),"")</f>
        <v/>
      </c>
      <c r="L155" s="243"/>
      <c r="M155" s="243" t="str">
        <f>IFERROR(VLOOKUP($B155,Grimoire!$A:$I,HLOOKUP(blanko!M$110,Grimoire!$2:$3,2,FALSE),FALSE),"")</f>
        <v/>
      </c>
      <c r="N155" s="243"/>
      <c r="O155" s="243" t="str">
        <f>IFERROR(VLOOKUP($B155,Grimoire!$A:$I,HLOOKUP(blanko!O$110,Grimoire!$2:$3,2,FALSE),FALSE),"")</f>
        <v/>
      </c>
      <c r="P155" s="243"/>
      <c r="Q155" s="244" t="str">
        <f>IFERROR(VLOOKUP($B155,Grimoire!$A:$I,HLOOKUP(blanko!Q$110,Grimoire!$2:$3,2,FALSE),FALSE),"")</f>
        <v/>
      </c>
      <c r="R155" s="245"/>
      <c r="S155" s="243" t="str">
        <f>IFERROR(VLOOKUP($B155,Grimoire!$A:$I,HLOOKUP(blanko!S$110,Grimoire!$2:$3,2,FALSE),FALSE),"")</f>
        <v/>
      </c>
      <c r="T155" s="243"/>
      <c r="U155" s="246" t="str">
        <f>IFERROR(VLOOKUP($B155,Grimoire!$A:$I,HLOOKUP(blanko!U$110,Grimoire!$2:$3,2,FALSE),FALSE),"")</f>
        <v/>
      </c>
      <c r="V155" s="247"/>
      <c r="W155" s="238" t="str">
        <f>IFERROR(VLOOKUP($B155,Grimoire!$A:$I,HLOOKUP(blanko!W$110,Grimoire!$2:$3,2,FALSE),FALSE),"")</f>
        <v/>
      </c>
      <c r="X155" s="239"/>
      <c r="Y155" s="239"/>
      <c r="Z155" s="239"/>
      <c r="AA155" s="239"/>
      <c r="AB155" s="239"/>
      <c r="AC155" s="239"/>
      <c r="AD155" s="239"/>
      <c r="AE155" s="240"/>
      <c r="AF155" s="20" t="str">
        <f>IFERROR(IF(VLOOKUP(B155,Grimoire!A:I,9,FALSE)=blanko!$E$4,"","!"),"")</f>
        <v/>
      </c>
    </row>
    <row r="156" spans="1:32" ht="15" outlineLevel="1" x14ac:dyDescent="0.25">
      <c r="A156" s="10"/>
      <c r="B156" s="241"/>
      <c r="C156" s="242"/>
      <c r="D156" s="242"/>
      <c r="E156" s="242"/>
      <c r="F156" s="242"/>
      <c r="G156" s="242"/>
      <c r="H156" s="242"/>
      <c r="I156" s="242"/>
      <c r="J156" s="242"/>
      <c r="K156" s="243" t="str">
        <f>IFERROR(VLOOKUP($B156,Grimoire!$A:$I,HLOOKUP(blanko!K$110,Grimoire!$2:$3,2,FALSE),FALSE),"")</f>
        <v/>
      </c>
      <c r="L156" s="243"/>
      <c r="M156" s="243" t="str">
        <f>IFERROR(VLOOKUP($B156,Grimoire!$A:$I,HLOOKUP(blanko!M$110,Grimoire!$2:$3,2,FALSE),FALSE),"")</f>
        <v/>
      </c>
      <c r="N156" s="243"/>
      <c r="O156" s="243" t="str">
        <f>IFERROR(VLOOKUP($B156,Grimoire!$A:$I,HLOOKUP(blanko!O$110,Grimoire!$2:$3,2,FALSE),FALSE),"")</f>
        <v/>
      </c>
      <c r="P156" s="243"/>
      <c r="Q156" s="244" t="str">
        <f>IFERROR(VLOOKUP($B156,Grimoire!$A:$I,HLOOKUP(blanko!Q$110,Grimoire!$2:$3,2,FALSE),FALSE),"")</f>
        <v/>
      </c>
      <c r="R156" s="245"/>
      <c r="S156" s="243" t="str">
        <f>IFERROR(VLOOKUP($B156,Grimoire!$A:$I,HLOOKUP(blanko!S$110,Grimoire!$2:$3,2,FALSE),FALSE),"")</f>
        <v/>
      </c>
      <c r="T156" s="243"/>
      <c r="U156" s="246" t="str">
        <f>IFERROR(VLOOKUP($B156,Grimoire!$A:$I,HLOOKUP(blanko!U$110,Grimoire!$2:$3,2,FALSE),FALSE),"")</f>
        <v/>
      </c>
      <c r="V156" s="247"/>
      <c r="W156" s="238" t="str">
        <f>IFERROR(VLOOKUP($B156,Grimoire!$A:$I,HLOOKUP(blanko!W$110,Grimoire!$2:$3,2,FALSE),FALSE),"")</f>
        <v/>
      </c>
      <c r="X156" s="239"/>
      <c r="Y156" s="239"/>
      <c r="Z156" s="239"/>
      <c r="AA156" s="239"/>
      <c r="AB156" s="239"/>
      <c r="AC156" s="239"/>
      <c r="AD156" s="239"/>
      <c r="AE156" s="240"/>
      <c r="AF156" s="20" t="str">
        <f>IFERROR(IF(VLOOKUP(B156,Grimoire!A:I,9,FALSE)=blanko!$E$4,"","!"),"")</f>
        <v/>
      </c>
    </row>
    <row r="157" spans="1:32" ht="15" outlineLevel="1" x14ac:dyDescent="0.25">
      <c r="A157" s="10"/>
      <c r="B157" s="241"/>
      <c r="C157" s="242"/>
      <c r="D157" s="242"/>
      <c r="E157" s="242"/>
      <c r="F157" s="242"/>
      <c r="G157" s="242"/>
      <c r="H157" s="242"/>
      <c r="I157" s="242"/>
      <c r="J157" s="242"/>
      <c r="K157" s="243" t="str">
        <f>IFERROR(VLOOKUP($B157,Grimoire!$A:$I,HLOOKUP(blanko!K$110,Grimoire!$2:$3,2,FALSE),FALSE),"")</f>
        <v/>
      </c>
      <c r="L157" s="243"/>
      <c r="M157" s="243" t="str">
        <f>IFERROR(VLOOKUP($B157,Grimoire!$A:$I,HLOOKUP(blanko!M$110,Grimoire!$2:$3,2,FALSE),FALSE),"")</f>
        <v/>
      </c>
      <c r="N157" s="243"/>
      <c r="O157" s="243" t="str">
        <f>IFERROR(VLOOKUP($B157,Grimoire!$A:$I,HLOOKUP(blanko!O$110,Grimoire!$2:$3,2,FALSE),FALSE),"")</f>
        <v/>
      </c>
      <c r="P157" s="243"/>
      <c r="Q157" s="244" t="str">
        <f>IFERROR(VLOOKUP($B157,Grimoire!$A:$I,HLOOKUP(blanko!Q$110,Grimoire!$2:$3,2,FALSE),FALSE),"")</f>
        <v/>
      </c>
      <c r="R157" s="245"/>
      <c r="S157" s="243" t="str">
        <f>IFERROR(VLOOKUP($B157,Grimoire!$A:$I,HLOOKUP(blanko!S$110,Grimoire!$2:$3,2,FALSE),FALSE),"")</f>
        <v/>
      </c>
      <c r="T157" s="243"/>
      <c r="U157" s="246" t="str">
        <f>IFERROR(VLOOKUP($B157,Grimoire!$A:$I,HLOOKUP(blanko!U$110,Grimoire!$2:$3,2,FALSE),FALSE),"")</f>
        <v/>
      </c>
      <c r="V157" s="247"/>
      <c r="W157" s="238" t="str">
        <f>IFERROR(VLOOKUP($B157,Grimoire!$A:$I,HLOOKUP(blanko!W$110,Grimoire!$2:$3,2,FALSE),FALSE),"")</f>
        <v/>
      </c>
      <c r="X157" s="239"/>
      <c r="Y157" s="239"/>
      <c r="Z157" s="239"/>
      <c r="AA157" s="239"/>
      <c r="AB157" s="239"/>
      <c r="AC157" s="239"/>
      <c r="AD157" s="239"/>
      <c r="AE157" s="240"/>
      <c r="AF157" s="20" t="str">
        <f>IFERROR(IF(VLOOKUP(B157,Grimoire!A:I,9,FALSE)=blanko!$E$4,"","!"),"")</f>
        <v/>
      </c>
    </row>
    <row r="158" spans="1:32" ht="15" outlineLevel="1" x14ac:dyDescent="0.25">
      <c r="A158" s="10"/>
      <c r="B158" s="241"/>
      <c r="C158" s="242"/>
      <c r="D158" s="242"/>
      <c r="E158" s="242"/>
      <c r="F158" s="242"/>
      <c r="G158" s="242"/>
      <c r="H158" s="242"/>
      <c r="I158" s="242"/>
      <c r="J158" s="242"/>
      <c r="K158" s="243" t="str">
        <f>IFERROR(VLOOKUP($B158,Grimoire!$A:$I,HLOOKUP(blanko!K$110,Grimoire!$2:$3,2,FALSE),FALSE),"")</f>
        <v/>
      </c>
      <c r="L158" s="243"/>
      <c r="M158" s="243" t="str">
        <f>IFERROR(VLOOKUP($B158,Grimoire!$A:$I,HLOOKUP(blanko!M$110,Grimoire!$2:$3,2,FALSE),FALSE),"")</f>
        <v/>
      </c>
      <c r="N158" s="243"/>
      <c r="O158" s="243" t="str">
        <f>IFERROR(VLOOKUP($B158,Grimoire!$A:$I,HLOOKUP(blanko!O$110,Grimoire!$2:$3,2,FALSE),FALSE),"")</f>
        <v/>
      </c>
      <c r="P158" s="243"/>
      <c r="Q158" s="244" t="str">
        <f>IFERROR(VLOOKUP($B158,Grimoire!$A:$I,HLOOKUP(blanko!Q$110,Grimoire!$2:$3,2,FALSE),FALSE),"")</f>
        <v/>
      </c>
      <c r="R158" s="245"/>
      <c r="S158" s="243" t="str">
        <f>IFERROR(VLOOKUP($B158,Grimoire!$A:$I,HLOOKUP(blanko!S$110,Grimoire!$2:$3,2,FALSE),FALSE),"")</f>
        <v/>
      </c>
      <c r="T158" s="243"/>
      <c r="U158" s="244" t="str">
        <f>IFERROR(VLOOKUP($B158,Grimoire!$A:$I,HLOOKUP(blanko!U$110,Grimoire!$2:$3,2,FALSE),FALSE),"")</f>
        <v/>
      </c>
      <c r="V158" s="245"/>
      <c r="W158" s="251" t="str">
        <f>IFERROR(VLOOKUP($B158,Grimoire!$A:$I,HLOOKUP(blanko!W$110,Grimoire!$2:$3,2,FALSE),FALSE),"")</f>
        <v/>
      </c>
      <c r="X158" s="252"/>
      <c r="Y158" s="252"/>
      <c r="Z158" s="252"/>
      <c r="AA158" s="252"/>
      <c r="AB158" s="252"/>
      <c r="AC158" s="252"/>
      <c r="AD158" s="252"/>
      <c r="AE158" s="253"/>
      <c r="AF158" s="20" t="str">
        <f>IFERROR(IF(VLOOKUP(B158,Grimoire!A:I,9,FALSE)=blanko!$E$4,"","!"),"")</f>
        <v/>
      </c>
    </row>
    <row r="159" spans="1:32" ht="15" outlineLevel="1" x14ac:dyDescent="0.25">
      <c r="A159" s="10"/>
      <c r="B159" s="241"/>
      <c r="C159" s="242"/>
      <c r="D159" s="242"/>
      <c r="E159" s="242"/>
      <c r="F159" s="242"/>
      <c r="G159" s="242"/>
      <c r="H159" s="242"/>
      <c r="I159" s="242"/>
      <c r="J159" s="242"/>
      <c r="K159" s="243" t="str">
        <f>IFERROR(VLOOKUP($B159,Grimoire!$A:$I,HLOOKUP(blanko!K$110,Grimoire!$2:$3,2,FALSE),FALSE),"")</f>
        <v/>
      </c>
      <c r="L159" s="243"/>
      <c r="M159" s="243" t="str">
        <f>IFERROR(VLOOKUP($B159,Grimoire!$A:$I,HLOOKUP(blanko!M$110,Grimoire!$2:$3,2,FALSE),FALSE),"")</f>
        <v/>
      </c>
      <c r="N159" s="243"/>
      <c r="O159" s="243" t="str">
        <f>IFERROR(VLOOKUP($B159,Grimoire!$A:$I,HLOOKUP(blanko!O$110,Grimoire!$2:$3,2,FALSE),FALSE),"")</f>
        <v/>
      </c>
      <c r="P159" s="243"/>
      <c r="Q159" s="244" t="str">
        <f>IFERROR(VLOOKUP($B159,Grimoire!$A:$I,HLOOKUP(blanko!Q$110,Grimoire!$2:$3,2,FALSE),FALSE),"")</f>
        <v/>
      </c>
      <c r="R159" s="245"/>
      <c r="S159" s="243" t="str">
        <f>IFERROR(VLOOKUP($B159,Grimoire!$A:$I,HLOOKUP(blanko!S$110,Grimoire!$2:$3,2,FALSE),FALSE),"")</f>
        <v/>
      </c>
      <c r="T159" s="243"/>
      <c r="U159" s="244" t="str">
        <f>IFERROR(VLOOKUP($B159,Grimoire!$A:$I,HLOOKUP(blanko!U$110,Grimoire!$2:$3,2,FALSE),FALSE),"")</f>
        <v/>
      </c>
      <c r="V159" s="245"/>
      <c r="W159" s="251" t="str">
        <f>IFERROR(VLOOKUP($B159,Grimoire!$A:$I,HLOOKUP(blanko!W$110,Grimoire!$2:$3,2,FALSE),FALSE),"")</f>
        <v/>
      </c>
      <c r="X159" s="252"/>
      <c r="Y159" s="252"/>
      <c r="Z159" s="252"/>
      <c r="AA159" s="252"/>
      <c r="AB159" s="252"/>
      <c r="AC159" s="252"/>
      <c r="AD159" s="252"/>
      <c r="AE159" s="253"/>
      <c r="AF159" s="20" t="str">
        <f>IFERROR(IF(VLOOKUP(B159,Grimoire!A:I,9,FALSE)=blanko!$E$4,"","!"),"")</f>
        <v/>
      </c>
    </row>
    <row r="160" spans="1:32" ht="15" outlineLevel="1" x14ac:dyDescent="0.25">
      <c r="A160" s="10"/>
      <c r="B160" s="241"/>
      <c r="C160" s="242"/>
      <c r="D160" s="242"/>
      <c r="E160" s="242"/>
      <c r="F160" s="242"/>
      <c r="G160" s="242"/>
      <c r="H160" s="242"/>
      <c r="I160" s="242"/>
      <c r="J160" s="242"/>
      <c r="K160" s="243" t="str">
        <f>IFERROR(VLOOKUP($B160,Grimoire!$A:$I,HLOOKUP(blanko!K$110,Grimoire!$2:$3,2,FALSE),FALSE),"")</f>
        <v/>
      </c>
      <c r="L160" s="243"/>
      <c r="M160" s="243" t="str">
        <f>IFERROR(VLOOKUP($B160,Grimoire!$A:$I,HLOOKUP(blanko!M$110,Grimoire!$2:$3,2,FALSE),FALSE),"")</f>
        <v/>
      </c>
      <c r="N160" s="243"/>
      <c r="O160" s="243" t="str">
        <f>IFERROR(VLOOKUP($B160,Grimoire!$A:$I,HLOOKUP(blanko!O$110,Grimoire!$2:$3,2,FALSE),FALSE),"")</f>
        <v/>
      </c>
      <c r="P160" s="243"/>
      <c r="Q160" s="244" t="str">
        <f>IFERROR(VLOOKUP($B160,Grimoire!$A:$I,HLOOKUP(blanko!Q$110,Grimoire!$2:$3,2,FALSE),FALSE),"")</f>
        <v/>
      </c>
      <c r="R160" s="245"/>
      <c r="S160" s="243" t="str">
        <f>IFERROR(VLOOKUP($B160,Grimoire!$A:$I,HLOOKUP(blanko!S$110,Grimoire!$2:$3,2,FALSE),FALSE),"")</f>
        <v/>
      </c>
      <c r="T160" s="243"/>
      <c r="U160" s="244" t="str">
        <f>IFERROR(VLOOKUP($B160,Grimoire!$A:$I,HLOOKUP(blanko!U$110,Grimoire!$2:$3,2,FALSE),FALSE),"")</f>
        <v/>
      </c>
      <c r="V160" s="245"/>
      <c r="W160" s="251" t="str">
        <f>IFERROR(VLOOKUP($B160,Grimoire!$A:$I,HLOOKUP(blanko!W$110,Grimoire!$2:$3,2,FALSE),FALSE),"")</f>
        <v/>
      </c>
      <c r="X160" s="252"/>
      <c r="Y160" s="252"/>
      <c r="Z160" s="252"/>
      <c r="AA160" s="252"/>
      <c r="AB160" s="252"/>
      <c r="AC160" s="252"/>
      <c r="AD160" s="252"/>
      <c r="AE160" s="253"/>
      <c r="AF160" s="20" t="str">
        <f>IFERROR(IF(VLOOKUP(B160,Grimoire!A:I,9,FALSE)=blanko!$E$4,"","!"),"")</f>
        <v/>
      </c>
    </row>
    <row r="161" spans="1:32" ht="15" outlineLevel="1" x14ac:dyDescent="0.25">
      <c r="A161" s="10"/>
      <c r="B161" s="241"/>
      <c r="C161" s="242"/>
      <c r="D161" s="242"/>
      <c r="E161" s="242"/>
      <c r="F161" s="242"/>
      <c r="G161" s="242"/>
      <c r="H161" s="242"/>
      <c r="I161" s="242"/>
      <c r="J161" s="242"/>
      <c r="K161" s="243" t="str">
        <f>IFERROR(VLOOKUP($B161,Grimoire!$A:$I,HLOOKUP(blanko!K$110,Grimoire!$2:$3,2,FALSE),FALSE),"")</f>
        <v/>
      </c>
      <c r="L161" s="243"/>
      <c r="M161" s="243" t="str">
        <f>IFERROR(VLOOKUP($B161,Grimoire!$A:$I,HLOOKUP(blanko!M$110,Grimoire!$2:$3,2,FALSE),FALSE),"")</f>
        <v/>
      </c>
      <c r="N161" s="243"/>
      <c r="O161" s="243" t="str">
        <f>IFERROR(VLOOKUP($B161,Grimoire!$A:$I,HLOOKUP(blanko!O$110,Grimoire!$2:$3,2,FALSE),FALSE),"")</f>
        <v/>
      </c>
      <c r="P161" s="243"/>
      <c r="Q161" s="244" t="str">
        <f>IFERROR(VLOOKUP($B161,Grimoire!$A:$I,HLOOKUP(blanko!Q$110,Grimoire!$2:$3,2,FALSE),FALSE),"")</f>
        <v/>
      </c>
      <c r="R161" s="245"/>
      <c r="S161" s="243" t="str">
        <f>IFERROR(VLOOKUP($B161,Grimoire!$A:$I,HLOOKUP(blanko!S$110,Grimoire!$2:$3,2,FALSE),FALSE),"")</f>
        <v/>
      </c>
      <c r="T161" s="243"/>
      <c r="U161" s="244" t="str">
        <f>IFERROR(VLOOKUP($B161,Grimoire!$A:$I,HLOOKUP(blanko!U$110,Grimoire!$2:$3,2,FALSE),FALSE),"")</f>
        <v/>
      </c>
      <c r="V161" s="245"/>
      <c r="W161" s="251" t="str">
        <f>IFERROR(VLOOKUP($B161,Grimoire!$A:$I,HLOOKUP(blanko!W$110,Grimoire!$2:$3,2,FALSE),FALSE),"")</f>
        <v/>
      </c>
      <c r="X161" s="252"/>
      <c r="Y161" s="252"/>
      <c r="Z161" s="252"/>
      <c r="AA161" s="252"/>
      <c r="AB161" s="252"/>
      <c r="AC161" s="252"/>
      <c r="AD161" s="252"/>
      <c r="AE161" s="253"/>
      <c r="AF161" s="20" t="str">
        <f>IFERROR(IF(VLOOKUP(B161,Grimoire!A:I,9,FALSE)=blanko!$E$4,"","!"),"")</f>
        <v/>
      </c>
    </row>
    <row r="162" spans="1:32" ht="15" outlineLevel="1" x14ac:dyDescent="0.25">
      <c r="A162" s="10"/>
      <c r="B162" s="241"/>
      <c r="C162" s="242"/>
      <c r="D162" s="242"/>
      <c r="E162" s="242"/>
      <c r="F162" s="242"/>
      <c r="G162" s="242"/>
      <c r="H162" s="242"/>
      <c r="I162" s="242"/>
      <c r="J162" s="242"/>
      <c r="K162" s="243" t="str">
        <f>IFERROR(VLOOKUP($B162,Grimoire!$A:$I,HLOOKUP(blanko!K$110,Grimoire!$2:$3,2,FALSE),FALSE),"")</f>
        <v/>
      </c>
      <c r="L162" s="243"/>
      <c r="M162" s="243" t="str">
        <f>IFERROR(VLOOKUP($B162,Grimoire!$A:$I,HLOOKUP(blanko!M$110,Grimoire!$2:$3,2,FALSE),FALSE),"")</f>
        <v/>
      </c>
      <c r="N162" s="243"/>
      <c r="O162" s="243" t="str">
        <f>IFERROR(VLOOKUP($B162,Grimoire!$A:$I,HLOOKUP(blanko!O$110,Grimoire!$2:$3,2,FALSE),FALSE),"")</f>
        <v/>
      </c>
      <c r="P162" s="243"/>
      <c r="Q162" s="244" t="str">
        <f>IFERROR(VLOOKUP($B162,Grimoire!$A:$I,HLOOKUP(blanko!Q$110,Grimoire!$2:$3,2,FALSE),FALSE),"")</f>
        <v/>
      </c>
      <c r="R162" s="245"/>
      <c r="S162" s="243" t="str">
        <f>IFERROR(VLOOKUP($B162,Grimoire!$A:$I,HLOOKUP(blanko!S$110,Grimoire!$2:$3,2,FALSE),FALSE),"")</f>
        <v/>
      </c>
      <c r="T162" s="243"/>
      <c r="U162" s="244" t="str">
        <f>IFERROR(VLOOKUP($B162,Grimoire!$A:$I,HLOOKUP(blanko!U$110,Grimoire!$2:$3,2,FALSE),FALSE),"")</f>
        <v/>
      </c>
      <c r="V162" s="245"/>
      <c r="W162" s="251" t="str">
        <f>IFERROR(VLOOKUP($B162,Grimoire!$A:$I,HLOOKUP(blanko!W$110,Grimoire!$2:$3,2,FALSE),FALSE),"")</f>
        <v/>
      </c>
      <c r="X162" s="252"/>
      <c r="Y162" s="252"/>
      <c r="Z162" s="252"/>
      <c r="AA162" s="252"/>
      <c r="AB162" s="252"/>
      <c r="AC162" s="252"/>
      <c r="AD162" s="252"/>
      <c r="AE162" s="253"/>
      <c r="AF162" s="20" t="str">
        <f>IFERROR(IF(VLOOKUP(B162,Grimoire!A:I,9,FALSE)=blanko!$E$4,"","!"),"")</f>
        <v/>
      </c>
    </row>
    <row r="163" spans="1:32" ht="15" outlineLevel="1" x14ac:dyDescent="0.25">
      <c r="A163" s="10"/>
      <c r="B163" s="241"/>
      <c r="C163" s="242"/>
      <c r="D163" s="242"/>
      <c r="E163" s="242"/>
      <c r="F163" s="242"/>
      <c r="G163" s="242"/>
      <c r="H163" s="242"/>
      <c r="I163" s="242"/>
      <c r="J163" s="242"/>
      <c r="K163" s="243" t="str">
        <f>IFERROR(VLOOKUP($B163,Grimoire!$A:$I,HLOOKUP(blanko!K$110,Grimoire!$2:$3,2,FALSE),FALSE),"")</f>
        <v/>
      </c>
      <c r="L163" s="243"/>
      <c r="M163" s="243" t="str">
        <f>IFERROR(VLOOKUP($B163,Grimoire!$A:$I,HLOOKUP(blanko!M$110,Grimoire!$2:$3,2,FALSE),FALSE),"")</f>
        <v/>
      </c>
      <c r="N163" s="243"/>
      <c r="O163" s="243" t="str">
        <f>IFERROR(VLOOKUP($B163,Grimoire!$A:$I,HLOOKUP(blanko!O$110,Grimoire!$2:$3,2,FALSE),FALSE),"")</f>
        <v/>
      </c>
      <c r="P163" s="243"/>
      <c r="Q163" s="244" t="str">
        <f>IFERROR(VLOOKUP($B163,Grimoire!$A:$I,HLOOKUP(blanko!Q$110,Grimoire!$2:$3,2,FALSE),FALSE),"")</f>
        <v/>
      </c>
      <c r="R163" s="245"/>
      <c r="S163" s="243" t="str">
        <f>IFERROR(VLOOKUP($B163,Grimoire!$A:$I,HLOOKUP(blanko!S$110,Grimoire!$2:$3,2,FALSE),FALSE),"")</f>
        <v/>
      </c>
      <c r="T163" s="243"/>
      <c r="U163" s="244" t="str">
        <f>IFERROR(VLOOKUP($B163,Grimoire!$A:$I,HLOOKUP(blanko!U$110,Grimoire!$2:$3,2,FALSE),FALSE),"")</f>
        <v/>
      </c>
      <c r="V163" s="245"/>
      <c r="W163" s="251" t="str">
        <f>IFERROR(VLOOKUP($B163,Grimoire!$A:$I,HLOOKUP(blanko!W$110,Grimoire!$2:$3,2,FALSE),FALSE),"")</f>
        <v/>
      </c>
      <c r="X163" s="252"/>
      <c r="Y163" s="252"/>
      <c r="Z163" s="252"/>
      <c r="AA163" s="252"/>
      <c r="AB163" s="252"/>
      <c r="AC163" s="252"/>
      <c r="AD163" s="252"/>
      <c r="AE163" s="253"/>
      <c r="AF163" s="20" t="str">
        <f>IFERROR(IF(VLOOKUP(B163,Grimoire!A:I,9,FALSE)=blanko!$E$4,"","!"),"")</f>
        <v/>
      </c>
    </row>
    <row r="164" spans="1:32" ht="15" outlineLevel="1" x14ac:dyDescent="0.25">
      <c r="A164" s="10"/>
      <c r="B164" s="241"/>
      <c r="C164" s="242"/>
      <c r="D164" s="242"/>
      <c r="E164" s="242"/>
      <c r="F164" s="242"/>
      <c r="G164" s="242"/>
      <c r="H164" s="242"/>
      <c r="I164" s="242"/>
      <c r="J164" s="242"/>
      <c r="K164" s="243" t="str">
        <f>IFERROR(VLOOKUP($B164,Grimoire!$A:$I,HLOOKUP(blanko!K$110,Grimoire!$2:$3,2,FALSE),FALSE),"")</f>
        <v/>
      </c>
      <c r="L164" s="243"/>
      <c r="M164" s="243" t="str">
        <f>IFERROR(VLOOKUP($B164,Grimoire!$A:$I,HLOOKUP(blanko!M$110,Grimoire!$2:$3,2,FALSE),FALSE),"")</f>
        <v/>
      </c>
      <c r="N164" s="243"/>
      <c r="O164" s="243" t="str">
        <f>IFERROR(VLOOKUP($B164,Grimoire!$A:$I,HLOOKUP(blanko!O$110,Grimoire!$2:$3,2,FALSE),FALSE),"")</f>
        <v/>
      </c>
      <c r="P164" s="243"/>
      <c r="Q164" s="244" t="str">
        <f>IFERROR(VLOOKUP($B164,Grimoire!$A:$I,HLOOKUP(blanko!Q$110,Grimoire!$2:$3,2,FALSE),FALSE),"")</f>
        <v/>
      </c>
      <c r="R164" s="245"/>
      <c r="S164" s="243" t="str">
        <f>IFERROR(VLOOKUP($B164,Grimoire!$A:$I,HLOOKUP(blanko!S$110,Grimoire!$2:$3,2,FALSE),FALSE),"")</f>
        <v/>
      </c>
      <c r="T164" s="243"/>
      <c r="U164" s="244" t="str">
        <f>IFERROR(VLOOKUP($B164,Grimoire!$A:$I,HLOOKUP(blanko!U$110,Grimoire!$2:$3,2,FALSE),FALSE),"")</f>
        <v/>
      </c>
      <c r="V164" s="245"/>
      <c r="W164" s="251" t="str">
        <f>IFERROR(VLOOKUP($B164,Grimoire!$A:$I,HLOOKUP(blanko!W$110,Grimoire!$2:$3,2,FALSE),FALSE),"")</f>
        <v/>
      </c>
      <c r="X164" s="252"/>
      <c r="Y164" s="252"/>
      <c r="Z164" s="252"/>
      <c r="AA164" s="252"/>
      <c r="AB164" s="252"/>
      <c r="AC164" s="252"/>
      <c r="AD164" s="252"/>
      <c r="AE164" s="253"/>
      <c r="AF164" s="20" t="str">
        <f>IFERROR(IF(VLOOKUP(B164,Grimoire!A:I,9,FALSE)=blanko!$E$4,"","!"),"")</f>
        <v/>
      </c>
    </row>
    <row r="165" spans="1:32" ht="15" outlineLevel="1" x14ac:dyDescent="0.25">
      <c r="A165" s="10"/>
      <c r="B165" s="241"/>
      <c r="C165" s="242"/>
      <c r="D165" s="242"/>
      <c r="E165" s="242"/>
      <c r="F165" s="242"/>
      <c r="G165" s="242"/>
      <c r="H165" s="242"/>
      <c r="I165" s="242"/>
      <c r="J165" s="242"/>
      <c r="K165" s="243" t="str">
        <f>IFERROR(VLOOKUP($B165,Grimoire!$A:$I,HLOOKUP(blanko!K$110,Grimoire!$2:$3,2,FALSE),FALSE),"")</f>
        <v/>
      </c>
      <c r="L165" s="243"/>
      <c r="M165" s="243" t="str">
        <f>IFERROR(VLOOKUP($B165,Grimoire!$A:$I,HLOOKUP(blanko!M$110,Grimoire!$2:$3,2,FALSE),FALSE),"")</f>
        <v/>
      </c>
      <c r="N165" s="243"/>
      <c r="O165" s="243" t="str">
        <f>IFERROR(VLOOKUP($B165,Grimoire!$A:$I,HLOOKUP(blanko!O$110,Grimoire!$2:$3,2,FALSE),FALSE),"")</f>
        <v/>
      </c>
      <c r="P165" s="243"/>
      <c r="Q165" s="244" t="str">
        <f>IFERROR(VLOOKUP($B165,Grimoire!$A:$I,HLOOKUP(blanko!Q$110,Grimoire!$2:$3,2,FALSE),FALSE),"")</f>
        <v/>
      </c>
      <c r="R165" s="245"/>
      <c r="S165" s="243" t="str">
        <f>IFERROR(VLOOKUP($B165,Grimoire!$A:$I,HLOOKUP(blanko!S$110,Grimoire!$2:$3,2,FALSE),FALSE),"")</f>
        <v/>
      </c>
      <c r="T165" s="243"/>
      <c r="U165" s="244" t="str">
        <f>IFERROR(VLOOKUP($B165,Grimoire!$A:$I,HLOOKUP(blanko!U$110,Grimoire!$2:$3,2,FALSE),FALSE),"")</f>
        <v/>
      </c>
      <c r="V165" s="245"/>
      <c r="W165" s="251" t="str">
        <f>IFERROR(VLOOKUP($B165,Grimoire!$A:$I,HLOOKUP(blanko!W$110,Grimoire!$2:$3,2,FALSE),FALSE),"")</f>
        <v/>
      </c>
      <c r="X165" s="252"/>
      <c r="Y165" s="252"/>
      <c r="Z165" s="252"/>
      <c r="AA165" s="252"/>
      <c r="AB165" s="252"/>
      <c r="AC165" s="252"/>
      <c r="AD165" s="252"/>
      <c r="AE165" s="253"/>
      <c r="AF165" s="20" t="str">
        <f>IFERROR(IF(VLOOKUP(B165,Grimoire!A:I,9,FALSE)=blanko!$E$4,"","!"),"")</f>
        <v/>
      </c>
    </row>
    <row r="166" spans="1:32" ht="15" outlineLevel="1" x14ac:dyDescent="0.25">
      <c r="A166" s="10"/>
      <c r="B166" s="241"/>
      <c r="C166" s="242"/>
      <c r="D166" s="242"/>
      <c r="E166" s="242"/>
      <c r="F166" s="242"/>
      <c r="G166" s="242"/>
      <c r="H166" s="242"/>
      <c r="I166" s="242"/>
      <c r="J166" s="242"/>
      <c r="K166" s="243" t="str">
        <f>IFERROR(VLOOKUP($B166,Grimoire!$A:$I,HLOOKUP(blanko!K$110,Grimoire!$2:$3,2,FALSE),FALSE),"")</f>
        <v/>
      </c>
      <c r="L166" s="243"/>
      <c r="M166" s="243" t="str">
        <f>IFERROR(VLOOKUP($B166,Grimoire!$A:$I,HLOOKUP(blanko!M$110,Grimoire!$2:$3,2,FALSE),FALSE),"")</f>
        <v/>
      </c>
      <c r="N166" s="243"/>
      <c r="O166" s="243" t="str">
        <f>IFERROR(VLOOKUP($B166,Grimoire!$A:$I,HLOOKUP(blanko!O$110,Grimoire!$2:$3,2,FALSE),FALSE),"")</f>
        <v/>
      </c>
      <c r="P166" s="243"/>
      <c r="Q166" s="244" t="str">
        <f>IFERROR(VLOOKUP($B166,Grimoire!$A:$I,HLOOKUP(blanko!Q$110,Grimoire!$2:$3,2,FALSE),FALSE),"")</f>
        <v/>
      </c>
      <c r="R166" s="245"/>
      <c r="S166" s="243" t="str">
        <f>IFERROR(VLOOKUP($B166,Grimoire!$A:$I,HLOOKUP(blanko!S$110,Grimoire!$2:$3,2,FALSE),FALSE),"")</f>
        <v/>
      </c>
      <c r="T166" s="243"/>
      <c r="U166" s="244" t="str">
        <f>IFERROR(VLOOKUP($B166,Grimoire!$A:$I,HLOOKUP(blanko!U$110,Grimoire!$2:$3,2,FALSE),FALSE),"")</f>
        <v/>
      </c>
      <c r="V166" s="245"/>
      <c r="W166" s="251" t="str">
        <f>IFERROR(VLOOKUP($B166,Grimoire!$A:$I,HLOOKUP(blanko!W$110,Grimoire!$2:$3,2,FALSE),FALSE),"")</f>
        <v/>
      </c>
      <c r="X166" s="252"/>
      <c r="Y166" s="252"/>
      <c r="Z166" s="252"/>
      <c r="AA166" s="252"/>
      <c r="AB166" s="252"/>
      <c r="AC166" s="252"/>
      <c r="AD166" s="252"/>
      <c r="AE166" s="253"/>
      <c r="AF166" s="20" t="str">
        <f>IFERROR(IF(VLOOKUP(B166,Grimoire!A:I,9,FALSE)=blanko!$E$4,"","!"),"")</f>
        <v/>
      </c>
    </row>
    <row r="167" spans="1:32" ht="15" outlineLevel="1" x14ac:dyDescent="0.25">
      <c r="A167" s="10"/>
      <c r="B167" s="241"/>
      <c r="C167" s="242"/>
      <c r="D167" s="242"/>
      <c r="E167" s="242"/>
      <c r="F167" s="242"/>
      <c r="G167" s="242"/>
      <c r="H167" s="242"/>
      <c r="I167" s="242"/>
      <c r="J167" s="242"/>
      <c r="K167" s="243" t="str">
        <f>IFERROR(VLOOKUP($B167,Grimoire!$A:$I,HLOOKUP(blanko!K$110,Grimoire!$2:$3,2,FALSE),FALSE),"")</f>
        <v/>
      </c>
      <c r="L167" s="243"/>
      <c r="M167" s="243" t="str">
        <f>IFERROR(VLOOKUP($B167,Grimoire!$A:$I,HLOOKUP(blanko!M$110,Grimoire!$2:$3,2,FALSE),FALSE),"")</f>
        <v/>
      </c>
      <c r="N167" s="243"/>
      <c r="O167" s="243" t="str">
        <f>IFERROR(VLOOKUP($B167,Grimoire!$A:$I,HLOOKUP(blanko!O$110,Grimoire!$2:$3,2,FALSE),FALSE),"")</f>
        <v/>
      </c>
      <c r="P167" s="243"/>
      <c r="Q167" s="244" t="str">
        <f>IFERROR(VLOOKUP($B167,Grimoire!$A:$I,HLOOKUP(blanko!Q$110,Grimoire!$2:$3,2,FALSE),FALSE),"")</f>
        <v/>
      </c>
      <c r="R167" s="245"/>
      <c r="S167" s="243" t="str">
        <f>IFERROR(VLOOKUP($B167,Grimoire!$A:$I,HLOOKUP(blanko!S$110,Grimoire!$2:$3,2,FALSE),FALSE),"")</f>
        <v/>
      </c>
      <c r="T167" s="243"/>
      <c r="U167" s="244" t="str">
        <f>IFERROR(VLOOKUP($B167,Grimoire!$A:$I,HLOOKUP(blanko!U$110,Grimoire!$2:$3,2,FALSE),FALSE),"")</f>
        <v/>
      </c>
      <c r="V167" s="245"/>
      <c r="W167" s="251" t="str">
        <f>IFERROR(VLOOKUP($B167,Grimoire!$A:$I,HLOOKUP(blanko!W$110,Grimoire!$2:$3,2,FALSE),FALSE),"")</f>
        <v/>
      </c>
      <c r="X167" s="252"/>
      <c r="Y167" s="252"/>
      <c r="Z167" s="252"/>
      <c r="AA167" s="252"/>
      <c r="AB167" s="252"/>
      <c r="AC167" s="252"/>
      <c r="AD167" s="252"/>
      <c r="AE167" s="253"/>
      <c r="AF167" s="20" t="str">
        <f>IFERROR(IF(VLOOKUP(B167,Grimoire!A:I,9,FALSE)=blanko!$E$4,"","!"),"")</f>
        <v/>
      </c>
    </row>
    <row r="168" spans="1:32" ht="15" outlineLevel="1" x14ac:dyDescent="0.25">
      <c r="A168" s="10"/>
      <c r="B168" s="241"/>
      <c r="C168" s="242"/>
      <c r="D168" s="242"/>
      <c r="E168" s="242"/>
      <c r="F168" s="242"/>
      <c r="G168" s="242"/>
      <c r="H168" s="242"/>
      <c r="I168" s="242"/>
      <c r="J168" s="242"/>
      <c r="K168" s="243" t="str">
        <f>IFERROR(VLOOKUP($B168,Grimoire!$A:$I,HLOOKUP(blanko!K$110,Grimoire!$2:$3,2,FALSE),FALSE),"")</f>
        <v/>
      </c>
      <c r="L168" s="243"/>
      <c r="M168" s="243" t="str">
        <f>IFERROR(VLOOKUP($B168,Grimoire!$A:$I,HLOOKUP(blanko!M$110,Grimoire!$2:$3,2,FALSE),FALSE),"")</f>
        <v/>
      </c>
      <c r="N168" s="243"/>
      <c r="O168" s="243" t="str">
        <f>IFERROR(VLOOKUP($B168,Grimoire!$A:$I,HLOOKUP(blanko!O$110,Grimoire!$2:$3,2,FALSE),FALSE),"")</f>
        <v/>
      </c>
      <c r="P168" s="243"/>
      <c r="Q168" s="244" t="str">
        <f>IFERROR(VLOOKUP($B168,Grimoire!$A:$I,HLOOKUP(blanko!Q$110,Grimoire!$2:$3,2,FALSE),FALSE),"")</f>
        <v/>
      </c>
      <c r="R168" s="245"/>
      <c r="S168" s="243" t="str">
        <f>IFERROR(VLOOKUP($B168,Grimoire!$A:$I,HLOOKUP(blanko!S$110,Grimoire!$2:$3,2,FALSE),FALSE),"")</f>
        <v/>
      </c>
      <c r="T168" s="243"/>
      <c r="U168" s="244" t="str">
        <f>IFERROR(VLOOKUP($B168,Grimoire!$A:$I,HLOOKUP(blanko!U$110,Grimoire!$2:$3,2,FALSE),FALSE),"")</f>
        <v/>
      </c>
      <c r="V168" s="245"/>
      <c r="W168" s="251" t="str">
        <f>IFERROR(VLOOKUP($B168,Grimoire!$A:$I,HLOOKUP(blanko!W$110,Grimoire!$2:$3,2,FALSE),FALSE),"")</f>
        <v/>
      </c>
      <c r="X168" s="252"/>
      <c r="Y168" s="252"/>
      <c r="Z168" s="252"/>
      <c r="AA168" s="252"/>
      <c r="AB168" s="252"/>
      <c r="AC168" s="252"/>
      <c r="AD168" s="252"/>
      <c r="AE168" s="253"/>
      <c r="AF168" s="20" t="str">
        <f>IFERROR(IF(VLOOKUP(B168,Grimoire!A:I,9,FALSE)=blanko!$E$4,"","!"),"")</f>
        <v/>
      </c>
    </row>
    <row r="169" spans="1:32" ht="15" outlineLevel="1" x14ac:dyDescent="0.25">
      <c r="A169" s="10"/>
      <c r="B169" s="241"/>
      <c r="C169" s="242"/>
      <c r="D169" s="242"/>
      <c r="E169" s="242"/>
      <c r="F169" s="242"/>
      <c r="G169" s="242"/>
      <c r="H169" s="242"/>
      <c r="I169" s="242"/>
      <c r="J169" s="242"/>
      <c r="K169" s="243" t="str">
        <f>IFERROR(VLOOKUP($B169,Grimoire!$A:$I,HLOOKUP(blanko!K$110,Grimoire!$2:$3,2,FALSE),FALSE),"")</f>
        <v/>
      </c>
      <c r="L169" s="243"/>
      <c r="M169" s="243" t="str">
        <f>IFERROR(VLOOKUP($B169,Grimoire!$A:$I,HLOOKUP(blanko!M$110,Grimoire!$2:$3,2,FALSE),FALSE),"")</f>
        <v/>
      </c>
      <c r="N169" s="243"/>
      <c r="O169" s="243" t="str">
        <f>IFERROR(VLOOKUP($B169,Grimoire!$A:$I,HLOOKUP(blanko!O$110,Grimoire!$2:$3,2,FALSE),FALSE),"")</f>
        <v/>
      </c>
      <c r="P169" s="243"/>
      <c r="Q169" s="244" t="str">
        <f>IFERROR(VLOOKUP($B169,Grimoire!$A:$I,HLOOKUP(blanko!Q$110,Grimoire!$2:$3,2,FALSE),FALSE),"")</f>
        <v/>
      </c>
      <c r="R169" s="245"/>
      <c r="S169" s="243" t="str">
        <f>IFERROR(VLOOKUP($B169,Grimoire!$A:$I,HLOOKUP(blanko!S$110,Grimoire!$2:$3,2,FALSE),FALSE),"")</f>
        <v/>
      </c>
      <c r="T169" s="243"/>
      <c r="U169" s="244" t="str">
        <f>IFERROR(VLOOKUP($B169,Grimoire!$A:$I,HLOOKUP(blanko!U$110,Grimoire!$2:$3,2,FALSE),FALSE),"")</f>
        <v/>
      </c>
      <c r="V169" s="245"/>
      <c r="W169" s="251" t="str">
        <f>IFERROR(VLOOKUP($B169,Grimoire!$A:$I,HLOOKUP(blanko!W$110,Grimoire!$2:$3,2,FALSE),FALSE),"")</f>
        <v/>
      </c>
      <c r="X169" s="252"/>
      <c r="Y169" s="252"/>
      <c r="Z169" s="252"/>
      <c r="AA169" s="252"/>
      <c r="AB169" s="252"/>
      <c r="AC169" s="252"/>
      <c r="AD169" s="252"/>
      <c r="AE169" s="253"/>
      <c r="AF169" s="20" t="str">
        <f>IFERROR(IF(VLOOKUP(B169,Grimoire!A:I,9,FALSE)=blanko!$E$4,"","!"),"")</f>
        <v/>
      </c>
    </row>
    <row r="170" spans="1:32" ht="15" outlineLevel="1" x14ac:dyDescent="0.25">
      <c r="A170" s="10"/>
      <c r="B170" s="241"/>
      <c r="C170" s="242"/>
      <c r="D170" s="242"/>
      <c r="E170" s="242"/>
      <c r="F170" s="242"/>
      <c r="G170" s="242"/>
      <c r="H170" s="242"/>
      <c r="I170" s="242"/>
      <c r="J170" s="242"/>
      <c r="K170" s="243" t="str">
        <f>IFERROR(VLOOKUP($B170,Grimoire!$A:$I,HLOOKUP(blanko!K$110,Grimoire!$2:$3,2,FALSE),FALSE),"")</f>
        <v/>
      </c>
      <c r="L170" s="243"/>
      <c r="M170" s="243" t="str">
        <f>IFERROR(VLOOKUP($B170,Grimoire!$A:$I,HLOOKUP(blanko!M$110,Grimoire!$2:$3,2,FALSE),FALSE),"")</f>
        <v/>
      </c>
      <c r="N170" s="243"/>
      <c r="O170" s="243" t="str">
        <f>IFERROR(VLOOKUP($B170,Grimoire!$A:$I,HLOOKUP(blanko!O$110,Grimoire!$2:$3,2,FALSE),FALSE),"")</f>
        <v/>
      </c>
      <c r="P170" s="243"/>
      <c r="Q170" s="244" t="str">
        <f>IFERROR(VLOOKUP($B170,Grimoire!$A:$I,HLOOKUP(blanko!Q$110,Grimoire!$2:$3,2,FALSE),FALSE),"")</f>
        <v/>
      </c>
      <c r="R170" s="245"/>
      <c r="S170" s="243" t="str">
        <f>IFERROR(VLOOKUP($B170,Grimoire!$A:$I,HLOOKUP(blanko!S$110,Grimoire!$2:$3,2,FALSE),FALSE),"")</f>
        <v/>
      </c>
      <c r="T170" s="243"/>
      <c r="U170" s="244" t="str">
        <f>IFERROR(VLOOKUP($B170,Grimoire!$A:$I,HLOOKUP(blanko!U$110,Grimoire!$2:$3,2,FALSE),FALSE),"")</f>
        <v/>
      </c>
      <c r="V170" s="245"/>
      <c r="W170" s="251" t="str">
        <f>IFERROR(VLOOKUP($B170,Grimoire!$A:$I,HLOOKUP(blanko!W$110,Grimoire!$2:$3,2,FALSE),FALSE),"")</f>
        <v/>
      </c>
      <c r="X170" s="252"/>
      <c r="Y170" s="252"/>
      <c r="Z170" s="252"/>
      <c r="AA170" s="252"/>
      <c r="AB170" s="252"/>
      <c r="AC170" s="252"/>
      <c r="AD170" s="252"/>
      <c r="AE170" s="253"/>
      <c r="AF170" s="20" t="str">
        <f>IFERROR(IF(VLOOKUP(B170,Grimoire!A:I,9,FALSE)=blanko!$E$4,"","!"),"")</f>
        <v/>
      </c>
    </row>
    <row r="171" spans="1:32" ht="15" outlineLevel="1" x14ac:dyDescent="0.25">
      <c r="A171" s="10"/>
      <c r="B171" s="241"/>
      <c r="C171" s="242"/>
      <c r="D171" s="242"/>
      <c r="E171" s="242"/>
      <c r="F171" s="242"/>
      <c r="G171" s="242"/>
      <c r="H171" s="242"/>
      <c r="I171" s="242"/>
      <c r="J171" s="242"/>
      <c r="K171" s="243" t="str">
        <f>IFERROR(VLOOKUP($B171,Grimoire!$A:$I,HLOOKUP(blanko!K$110,Grimoire!$2:$3,2,FALSE),FALSE),"")</f>
        <v/>
      </c>
      <c r="L171" s="243"/>
      <c r="M171" s="243" t="str">
        <f>IFERROR(VLOOKUP($B171,Grimoire!$A:$I,HLOOKUP(blanko!M$110,Grimoire!$2:$3,2,FALSE),FALSE),"")</f>
        <v/>
      </c>
      <c r="N171" s="243"/>
      <c r="O171" s="243" t="str">
        <f>IFERROR(VLOOKUP($B171,Grimoire!$A:$I,HLOOKUP(blanko!O$110,Grimoire!$2:$3,2,FALSE),FALSE),"")</f>
        <v/>
      </c>
      <c r="P171" s="243"/>
      <c r="Q171" s="244" t="str">
        <f>IFERROR(VLOOKUP($B171,Grimoire!$A:$I,HLOOKUP(blanko!Q$110,Grimoire!$2:$3,2,FALSE),FALSE),"")</f>
        <v/>
      </c>
      <c r="R171" s="245"/>
      <c r="S171" s="243" t="str">
        <f>IFERROR(VLOOKUP($B171,Grimoire!$A:$I,HLOOKUP(blanko!S$110,Grimoire!$2:$3,2,FALSE),FALSE),"")</f>
        <v/>
      </c>
      <c r="T171" s="243"/>
      <c r="U171" s="244" t="str">
        <f>IFERROR(VLOOKUP($B171,Grimoire!$A:$I,HLOOKUP(blanko!U$110,Grimoire!$2:$3,2,FALSE),FALSE),"")</f>
        <v/>
      </c>
      <c r="V171" s="245"/>
      <c r="W171" s="251" t="str">
        <f>IFERROR(VLOOKUP($B171,Grimoire!$A:$I,HLOOKUP(blanko!W$110,Grimoire!$2:$3,2,FALSE),FALSE),"")</f>
        <v/>
      </c>
      <c r="X171" s="252"/>
      <c r="Y171" s="252"/>
      <c r="Z171" s="252"/>
      <c r="AA171" s="252"/>
      <c r="AB171" s="252"/>
      <c r="AC171" s="252"/>
      <c r="AD171" s="252"/>
      <c r="AE171" s="253"/>
      <c r="AF171" s="20" t="str">
        <f>IFERROR(IF(VLOOKUP(B171,Grimoire!A:I,9,FALSE)=blanko!$E$4,"","!"),"")</f>
        <v/>
      </c>
    </row>
    <row r="172" spans="1:32" ht="15" outlineLevel="1" x14ac:dyDescent="0.25">
      <c r="A172" s="10"/>
      <c r="B172" s="241"/>
      <c r="C172" s="242"/>
      <c r="D172" s="242"/>
      <c r="E172" s="242"/>
      <c r="F172" s="242"/>
      <c r="G172" s="242"/>
      <c r="H172" s="242"/>
      <c r="I172" s="242"/>
      <c r="J172" s="242"/>
      <c r="K172" s="243" t="str">
        <f>IFERROR(VLOOKUP($B172,Grimoire!$A:$I,HLOOKUP(blanko!K$110,Grimoire!$2:$3,2,FALSE),FALSE),"")</f>
        <v/>
      </c>
      <c r="L172" s="243"/>
      <c r="M172" s="243" t="str">
        <f>IFERROR(VLOOKUP($B172,Grimoire!$A:$I,HLOOKUP(blanko!M$110,Grimoire!$2:$3,2,FALSE),FALSE),"")</f>
        <v/>
      </c>
      <c r="N172" s="243"/>
      <c r="O172" s="243" t="str">
        <f>IFERROR(VLOOKUP($B172,Grimoire!$A:$I,HLOOKUP(blanko!O$110,Grimoire!$2:$3,2,FALSE),FALSE),"")</f>
        <v/>
      </c>
      <c r="P172" s="243"/>
      <c r="Q172" s="244" t="str">
        <f>IFERROR(VLOOKUP($B172,Grimoire!$A:$I,HLOOKUP(blanko!Q$110,Grimoire!$2:$3,2,FALSE),FALSE),"")</f>
        <v/>
      </c>
      <c r="R172" s="245"/>
      <c r="S172" s="243" t="str">
        <f>IFERROR(VLOOKUP($B172,Grimoire!$A:$I,HLOOKUP(blanko!S$110,Grimoire!$2:$3,2,FALSE),FALSE),"")</f>
        <v/>
      </c>
      <c r="T172" s="243"/>
      <c r="U172" s="244" t="str">
        <f>IFERROR(VLOOKUP($B172,Grimoire!$A:$I,HLOOKUP(blanko!U$110,Grimoire!$2:$3,2,FALSE),FALSE),"")</f>
        <v/>
      </c>
      <c r="V172" s="245"/>
      <c r="W172" s="251" t="str">
        <f>IFERROR(VLOOKUP($B172,Grimoire!$A:$I,HLOOKUP(blanko!W$110,Grimoire!$2:$3,2,FALSE),FALSE),"")</f>
        <v/>
      </c>
      <c r="X172" s="252"/>
      <c r="Y172" s="252"/>
      <c r="Z172" s="252"/>
      <c r="AA172" s="252"/>
      <c r="AB172" s="252"/>
      <c r="AC172" s="252"/>
      <c r="AD172" s="252"/>
      <c r="AE172" s="253"/>
      <c r="AF172" s="20" t="str">
        <f>IFERROR(IF(VLOOKUP(B172,Grimoire!A:I,9,FALSE)=blanko!$E$4,"","!"),"")</f>
        <v/>
      </c>
    </row>
    <row r="173" spans="1:32" ht="15" outlineLevel="1" x14ac:dyDescent="0.25">
      <c r="A173" s="10"/>
      <c r="B173" s="241"/>
      <c r="C173" s="242"/>
      <c r="D173" s="242"/>
      <c r="E173" s="242"/>
      <c r="F173" s="242"/>
      <c r="G173" s="242"/>
      <c r="H173" s="242"/>
      <c r="I173" s="242"/>
      <c r="J173" s="242"/>
      <c r="K173" s="243" t="str">
        <f>IFERROR(VLOOKUP($B173,Grimoire!$A:$I,HLOOKUP(blanko!K$110,Grimoire!$2:$3,2,FALSE),FALSE),"")</f>
        <v/>
      </c>
      <c r="L173" s="243"/>
      <c r="M173" s="243" t="str">
        <f>IFERROR(VLOOKUP($B173,Grimoire!$A:$I,HLOOKUP(blanko!M$110,Grimoire!$2:$3,2,FALSE),FALSE),"")</f>
        <v/>
      </c>
      <c r="N173" s="243"/>
      <c r="O173" s="243" t="str">
        <f>IFERROR(VLOOKUP($B173,Grimoire!$A:$I,HLOOKUP(blanko!O$110,Grimoire!$2:$3,2,FALSE),FALSE),"")</f>
        <v/>
      </c>
      <c r="P173" s="243"/>
      <c r="Q173" s="244" t="str">
        <f>IFERROR(VLOOKUP($B173,Grimoire!$A:$I,HLOOKUP(blanko!Q$110,Grimoire!$2:$3,2,FALSE),FALSE),"")</f>
        <v/>
      </c>
      <c r="R173" s="245"/>
      <c r="S173" s="243" t="str">
        <f>IFERROR(VLOOKUP($B173,Grimoire!$A:$I,HLOOKUP(blanko!S$110,Grimoire!$2:$3,2,FALSE),FALSE),"")</f>
        <v/>
      </c>
      <c r="T173" s="243"/>
      <c r="U173" s="244" t="str">
        <f>IFERROR(VLOOKUP($B173,Grimoire!$A:$I,HLOOKUP(blanko!U$110,Grimoire!$2:$3,2,FALSE),FALSE),"")</f>
        <v/>
      </c>
      <c r="V173" s="245"/>
      <c r="W173" s="251" t="str">
        <f>IFERROR(VLOOKUP($B173,Grimoire!$A:$I,HLOOKUP(blanko!W$110,Grimoire!$2:$3,2,FALSE),FALSE),"")</f>
        <v/>
      </c>
      <c r="X173" s="252"/>
      <c r="Y173" s="252"/>
      <c r="Z173" s="252"/>
      <c r="AA173" s="252"/>
      <c r="AB173" s="252"/>
      <c r="AC173" s="252"/>
      <c r="AD173" s="252"/>
      <c r="AE173" s="253"/>
      <c r="AF173" s="20" t="str">
        <f>IFERROR(IF(VLOOKUP(B173,Grimoire!A:I,9,FALSE)=blanko!$E$4,"","!"),"")</f>
        <v/>
      </c>
    </row>
    <row r="174" spans="1:32" ht="15" outlineLevel="1" x14ac:dyDescent="0.25">
      <c r="A174" s="10"/>
      <c r="B174" s="241"/>
      <c r="C174" s="242"/>
      <c r="D174" s="242"/>
      <c r="E174" s="242"/>
      <c r="F174" s="242"/>
      <c r="G174" s="242"/>
      <c r="H174" s="242"/>
      <c r="I174" s="242"/>
      <c r="J174" s="242"/>
      <c r="K174" s="243" t="str">
        <f>IFERROR(VLOOKUP($B174,Grimoire!$A:$I,HLOOKUP(blanko!K$110,Grimoire!$2:$3,2,FALSE),FALSE),"")</f>
        <v/>
      </c>
      <c r="L174" s="243"/>
      <c r="M174" s="243" t="str">
        <f>IFERROR(VLOOKUP($B174,Grimoire!$A:$I,HLOOKUP(blanko!M$110,Grimoire!$2:$3,2,FALSE),FALSE),"")</f>
        <v/>
      </c>
      <c r="N174" s="243"/>
      <c r="O174" s="243" t="str">
        <f>IFERROR(VLOOKUP($B174,Grimoire!$A:$I,HLOOKUP(blanko!O$110,Grimoire!$2:$3,2,FALSE),FALSE),"")</f>
        <v/>
      </c>
      <c r="P174" s="243"/>
      <c r="Q174" s="244" t="str">
        <f>IFERROR(VLOOKUP($B174,Grimoire!$A:$I,HLOOKUP(blanko!Q$110,Grimoire!$2:$3,2,FALSE),FALSE),"")</f>
        <v/>
      </c>
      <c r="R174" s="245"/>
      <c r="S174" s="243" t="str">
        <f>IFERROR(VLOOKUP($B174,Grimoire!$A:$I,HLOOKUP(blanko!S$110,Grimoire!$2:$3,2,FALSE),FALSE),"")</f>
        <v/>
      </c>
      <c r="T174" s="243"/>
      <c r="U174" s="244" t="str">
        <f>IFERROR(VLOOKUP($B174,Grimoire!$A:$I,HLOOKUP(blanko!U$110,Grimoire!$2:$3,2,FALSE),FALSE),"")</f>
        <v/>
      </c>
      <c r="V174" s="245"/>
      <c r="W174" s="251" t="str">
        <f>IFERROR(VLOOKUP($B174,Grimoire!$A:$I,HLOOKUP(blanko!W$110,Grimoire!$2:$3,2,FALSE),FALSE),"")</f>
        <v/>
      </c>
      <c r="X174" s="252"/>
      <c r="Y174" s="252"/>
      <c r="Z174" s="252"/>
      <c r="AA174" s="252"/>
      <c r="AB174" s="252"/>
      <c r="AC174" s="252"/>
      <c r="AD174" s="252"/>
      <c r="AE174" s="253"/>
      <c r="AF174" s="20" t="str">
        <f>IFERROR(IF(VLOOKUP(B174,Grimoire!A:I,9,FALSE)=blanko!$E$4,"","!"),"")</f>
        <v/>
      </c>
    </row>
    <row r="175" spans="1:32" ht="18" outlineLevel="1" thickBot="1" x14ac:dyDescent="0.45">
      <c r="A175" s="10"/>
      <c r="B175" s="254" t="s">
        <v>152</v>
      </c>
      <c r="C175" s="255"/>
      <c r="D175" s="255"/>
      <c r="E175" s="255"/>
      <c r="F175" s="255"/>
      <c r="G175" s="255"/>
      <c r="H175" s="255"/>
      <c r="I175" s="255"/>
      <c r="J175" s="255"/>
      <c r="K175" s="255"/>
      <c r="L175" s="255"/>
      <c r="M175" s="255"/>
      <c r="N175" s="255"/>
      <c r="O175" s="255"/>
      <c r="P175" s="255"/>
      <c r="Q175" s="255"/>
      <c r="R175" s="255"/>
      <c r="S175" s="255"/>
      <c r="T175" s="255"/>
      <c r="U175" s="255"/>
      <c r="V175" s="255"/>
      <c r="W175" s="255"/>
      <c r="X175" s="255"/>
      <c r="Y175" s="255"/>
      <c r="Z175" s="255"/>
      <c r="AA175" s="255"/>
      <c r="AB175" s="255"/>
      <c r="AC175" s="255"/>
      <c r="AD175" s="255"/>
      <c r="AE175" s="256"/>
      <c r="AF175" s="10"/>
    </row>
    <row r="176" spans="1:32" ht="8.25" customHeight="1" outlineLevel="1" x14ac:dyDescent="0.5">
      <c r="A176" s="10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0"/>
    </row>
  </sheetData>
  <mergeCells count="1054">
    <mergeCell ref="B175:AE175"/>
    <mergeCell ref="U173:V173"/>
    <mergeCell ref="W173:AE173"/>
    <mergeCell ref="B174:J174"/>
    <mergeCell ref="K174:L174"/>
    <mergeCell ref="M174:N174"/>
    <mergeCell ref="O174:P174"/>
    <mergeCell ref="Q174:R174"/>
    <mergeCell ref="S174:T174"/>
    <mergeCell ref="U174:V174"/>
    <mergeCell ref="W174:AE174"/>
    <mergeCell ref="B173:J173"/>
    <mergeCell ref="K173:L173"/>
    <mergeCell ref="M173:N173"/>
    <mergeCell ref="O173:P173"/>
    <mergeCell ref="Q173:R173"/>
    <mergeCell ref="S173:T173"/>
    <mergeCell ref="U171:V171"/>
    <mergeCell ref="W171:AE171"/>
    <mergeCell ref="B172:J172"/>
    <mergeCell ref="K172:L172"/>
    <mergeCell ref="M172:N172"/>
    <mergeCell ref="O172:P172"/>
    <mergeCell ref="Q172:R172"/>
    <mergeCell ref="S172:T172"/>
    <mergeCell ref="U172:V172"/>
    <mergeCell ref="W172:AE172"/>
    <mergeCell ref="B171:J171"/>
    <mergeCell ref="K171:L171"/>
    <mergeCell ref="M171:N171"/>
    <mergeCell ref="O171:P171"/>
    <mergeCell ref="Q171:R171"/>
    <mergeCell ref="S171:T171"/>
    <mergeCell ref="U169:V169"/>
    <mergeCell ref="W169:AE169"/>
    <mergeCell ref="B170:J170"/>
    <mergeCell ref="K170:L170"/>
    <mergeCell ref="M170:N170"/>
    <mergeCell ref="O170:P170"/>
    <mergeCell ref="Q170:R170"/>
    <mergeCell ref="S170:T170"/>
    <mergeCell ref="U170:V170"/>
    <mergeCell ref="W170:AE170"/>
    <mergeCell ref="B169:J169"/>
    <mergeCell ref="K169:L169"/>
    <mergeCell ref="M169:N169"/>
    <mergeCell ref="O169:P169"/>
    <mergeCell ref="Q169:R169"/>
    <mergeCell ref="S169:T169"/>
    <mergeCell ref="U167:V167"/>
    <mergeCell ref="W167:AE167"/>
    <mergeCell ref="B168:J168"/>
    <mergeCell ref="K168:L168"/>
    <mergeCell ref="M168:N168"/>
    <mergeCell ref="O168:P168"/>
    <mergeCell ref="Q168:R168"/>
    <mergeCell ref="S168:T168"/>
    <mergeCell ref="U168:V168"/>
    <mergeCell ref="W168:AE168"/>
    <mergeCell ref="B167:J167"/>
    <mergeCell ref="K167:L167"/>
    <mergeCell ref="M167:N167"/>
    <mergeCell ref="O167:P167"/>
    <mergeCell ref="Q167:R167"/>
    <mergeCell ref="S167:T167"/>
    <mergeCell ref="U165:V165"/>
    <mergeCell ref="W165:AE165"/>
    <mergeCell ref="B166:J166"/>
    <mergeCell ref="K166:L166"/>
    <mergeCell ref="M166:N166"/>
    <mergeCell ref="O166:P166"/>
    <mergeCell ref="Q166:R166"/>
    <mergeCell ref="S166:T166"/>
    <mergeCell ref="U166:V166"/>
    <mergeCell ref="W166:AE166"/>
    <mergeCell ref="B165:J165"/>
    <mergeCell ref="K165:L165"/>
    <mergeCell ref="M165:N165"/>
    <mergeCell ref="O165:P165"/>
    <mergeCell ref="Q165:R165"/>
    <mergeCell ref="S165:T165"/>
    <mergeCell ref="U163:V163"/>
    <mergeCell ref="W163:AE163"/>
    <mergeCell ref="B164:J164"/>
    <mergeCell ref="K164:L164"/>
    <mergeCell ref="M164:N164"/>
    <mergeCell ref="O164:P164"/>
    <mergeCell ref="Q164:R164"/>
    <mergeCell ref="S164:T164"/>
    <mergeCell ref="U164:V164"/>
    <mergeCell ref="W164:AE164"/>
    <mergeCell ref="B163:J163"/>
    <mergeCell ref="K163:L163"/>
    <mergeCell ref="M163:N163"/>
    <mergeCell ref="O163:P163"/>
    <mergeCell ref="Q163:R163"/>
    <mergeCell ref="S163:T163"/>
    <mergeCell ref="U161:V161"/>
    <mergeCell ref="W161:AE161"/>
    <mergeCell ref="B162:J162"/>
    <mergeCell ref="K162:L162"/>
    <mergeCell ref="M162:N162"/>
    <mergeCell ref="O162:P162"/>
    <mergeCell ref="Q162:R162"/>
    <mergeCell ref="S162:T162"/>
    <mergeCell ref="U162:V162"/>
    <mergeCell ref="W162:AE162"/>
    <mergeCell ref="B161:J161"/>
    <mergeCell ref="K161:L161"/>
    <mergeCell ref="M161:N161"/>
    <mergeCell ref="O161:P161"/>
    <mergeCell ref="Q161:R161"/>
    <mergeCell ref="S161:T161"/>
    <mergeCell ref="U159:V159"/>
    <mergeCell ref="W159:AE159"/>
    <mergeCell ref="B160:J160"/>
    <mergeCell ref="K160:L160"/>
    <mergeCell ref="M160:N160"/>
    <mergeCell ref="O160:P160"/>
    <mergeCell ref="Q160:R160"/>
    <mergeCell ref="S160:T160"/>
    <mergeCell ref="U160:V160"/>
    <mergeCell ref="W160:AE160"/>
    <mergeCell ref="B159:J159"/>
    <mergeCell ref="K159:L159"/>
    <mergeCell ref="M159:N159"/>
    <mergeCell ref="O159:P159"/>
    <mergeCell ref="Q159:R159"/>
    <mergeCell ref="S159:T159"/>
    <mergeCell ref="U157:V157"/>
    <mergeCell ref="W157:AE157"/>
    <mergeCell ref="B158:J158"/>
    <mergeCell ref="K158:L158"/>
    <mergeCell ref="M158:N158"/>
    <mergeCell ref="O158:P158"/>
    <mergeCell ref="Q158:R158"/>
    <mergeCell ref="S158:T158"/>
    <mergeCell ref="U158:V158"/>
    <mergeCell ref="W158:AE158"/>
    <mergeCell ref="B157:J157"/>
    <mergeCell ref="K157:L157"/>
    <mergeCell ref="M157:N157"/>
    <mergeCell ref="O157:P157"/>
    <mergeCell ref="Q157:R157"/>
    <mergeCell ref="S157:T157"/>
    <mergeCell ref="U155:V155"/>
    <mergeCell ref="W155:AE155"/>
    <mergeCell ref="B156:J156"/>
    <mergeCell ref="K156:L156"/>
    <mergeCell ref="M156:N156"/>
    <mergeCell ref="O156:P156"/>
    <mergeCell ref="Q156:R156"/>
    <mergeCell ref="S156:T156"/>
    <mergeCell ref="U156:V156"/>
    <mergeCell ref="W156:AE156"/>
    <mergeCell ref="B155:J155"/>
    <mergeCell ref="K155:L155"/>
    <mergeCell ref="M155:N155"/>
    <mergeCell ref="O155:P155"/>
    <mergeCell ref="Q155:R155"/>
    <mergeCell ref="S155:T155"/>
    <mergeCell ref="U153:V153"/>
    <mergeCell ref="W153:AE153"/>
    <mergeCell ref="B154:J154"/>
    <mergeCell ref="K154:L154"/>
    <mergeCell ref="M154:N154"/>
    <mergeCell ref="O154:P154"/>
    <mergeCell ref="Q154:R154"/>
    <mergeCell ref="S154:T154"/>
    <mergeCell ref="U154:V154"/>
    <mergeCell ref="W154:AE154"/>
    <mergeCell ref="B153:J153"/>
    <mergeCell ref="K153:L153"/>
    <mergeCell ref="M153:N153"/>
    <mergeCell ref="O153:P153"/>
    <mergeCell ref="Q153:R153"/>
    <mergeCell ref="S153:T153"/>
    <mergeCell ref="U151:V151"/>
    <mergeCell ref="W151:AE151"/>
    <mergeCell ref="B152:J152"/>
    <mergeCell ref="K152:L152"/>
    <mergeCell ref="M152:N152"/>
    <mergeCell ref="O152:P152"/>
    <mergeCell ref="Q152:R152"/>
    <mergeCell ref="S152:T152"/>
    <mergeCell ref="U152:V152"/>
    <mergeCell ref="W152:AE152"/>
    <mergeCell ref="B151:J151"/>
    <mergeCell ref="K151:L151"/>
    <mergeCell ref="M151:N151"/>
    <mergeCell ref="O151:P151"/>
    <mergeCell ref="Q151:R151"/>
    <mergeCell ref="S151:T151"/>
    <mergeCell ref="U149:V149"/>
    <mergeCell ref="W149:AE149"/>
    <mergeCell ref="B150:J150"/>
    <mergeCell ref="K150:L150"/>
    <mergeCell ref="M150:N150"/>
    <mergeCell ref="O150:P150"/>
    <mergeCell ref="Q150:R150"/>
    <mergeCell ref="S150:T150"/>
    <mergeCell ref="U150:V150"/>
    <mergeCell ref="W150:AE150"/>
    <mergeCell ref="B149:J149"/>
    <mergeCell ref="K149:L149"/>
    <mergeCell ref="M149:N149"/>
    <mergeCell ref="O149:P149"/>
    <mergeCell ref="Q149:R149"/>
    <mergeCell ref="S149:T149"/>
    <mergeCell ref="U147:V147"/>
    <mergeCell ref="W147:AE147"/>
    <mergeCell ref="B148:J148"/>
    <mergeCell ref="K148:L148"/>
    <mergeCell ref="M148:N148"/>
    <mergeCell ref="O148:P148"/>
    <mergeCell ref="Q148:R148"/>
    <mergeCell ref="S148:T148"/>
    <mergeCell ref="U148:V148"/>
    <mergeCell ref="W148:AE148"/>
    <mergeCell ref="B147:J147"/>
    <mergeCell ref="K147:L147"/>
    <mergeCell ref="M147:N147"/>
    <mergeCell ref="O147:P147"/>
    <mergeCell ref="Q147:R147"/>
    <mergeCell ref="S147:T147"/>
    <mergeCell ref="U145:V145"/>
    <mergeCell ref="W145:AE145"/>
    <mergeCell ref="B146:J146"/>
    <mergeCell ref="K146:L146"/>
    <mergeCell ref="M146:N146"/>
    <mergeCell ref="O146:P146"/>
    <mergeCell ref="Q146:R146"/>
    <mergeCell ref="S146:T146"/>
    <mergeCell ref="U146:V146"/>
    <mergeCell ref="W146:AE146"/>
    <mergeCell ref="B145:J145"/>
    <mergeCell ref="K145:L145"/>
    <mergeCell ref="M145:N145"/>
    <mergeCell ref="O145:P145"/>
    <mergeCell ref="Q145:R145"/>
    <mergeCell ref="S145:T145"/>
    <mergeCell ref="U143:V143"/>
    <mergeCell ref="W143:AE143"/>
    <mergeCell ref="B144:J144"/>
    <mergeCell ref="K144:L144"/>
    <mergeCell ref="M144:N144"/>
    <mergeCell ref="O144:P144"/>
    <mergeCell ref="Q144:R144"/>
    <mergeCell ref="S144:T144"/>
    <mergeCell ref="U144:V144"/>
    <mergeCell ref="W144:AE144"/>
    <mergeCell ref="B143:J143"/>
    <mergeCell ref="K143:L143"/>
    <mergeCell ref="M143:N143"/>
    <mergeCell ref="O143:P143"/>
    <mergeCell ref="Q143:R143"/>
    <mergeCell ref="S143:T143"/>
    <mergeCell ref="U141:V141"/>
    <mergeCell ref="W141:AE141"/>
    <mergeCell ref="B142:J142"/>
    <mergeCell ref="K142:L142"/>
    <mergeCell ref="M142:N142"/>
    <mergeCell ref="O142:P142"/>
    <mergeCell ref="Q142:R142"/>
    <mergeCell ref="S142:T142"/>
    <mergeCell ref="U142:V142"/>
    <mergeCell ref="W142:AE142"/>
    <mergeCell ref="B141:J141"/>
    <mergeCell ref="K141:L141"/>
    <mergeCell ref="M141:N141"/>
    <mergeCell ref="O141:P141"/>
    <mergeCell ref="Q141:R141"/>
    <mergeCell ref="S141:T141"/>
    <mergeCell ref="U139:V139"/>
    <mergeCell ref="W139:AE139"/>
    <mergeCell ref="B140:J140"/>
    <mergeCell ref="K140:L140"/>
    <mergeCell ref="M140:N140"/>
    <mergeCell ref="O140:P140"/>
    <mergeCell ref="Q140:R140"/>
    <mergeCell ref="S140:T140"/>
    <mergeCell ref="U140:V140"/>
    <mergeCell ref="W140:AE140"/>
    <mergeCell ref="B139:J139"/>
    <mergeCell ref="K139:L139"/>
    <mergeCell ref="M139:N139"/>
    <mergeCell ref="O139:P139"/>
    <mergeCell ref="Q139:R139"/>
    <mergeCell ref="S139:T139"/>
    <mergeCell ref="U137:V137"/>
    <mergeCell ref="W137:AE137"/>
    <mergeCell ref="B138:J138"/>
    <mergeCell ref="K138:L138"/>
    <mergeCell ref="M138:N138"/>
    <mergeCell ref="O138:P138"/>
    <mergeCell ref="Q138:R138"/>
    <mergeCell ref="S138:T138"/>
    <mergeCell ref="U138:V138"/>
    <mergeCell ref="W138:AE138"/>
    <mergeCell ref="B137:J137"/>
    <mergeCell ref="K137:L137"/>
    <mergeCell ref="M137:N137"/>
    <mergeCell ref="O137:P137"/>
    <mergeCell ref="Q137:R137"/>
    <mergeCell ref="S137:T137"/>
    <mergeCell ref="U135:V135"/>
    <mergeCell ref="W135:AE135"/>
    <mergeCell ref="B136:J136"/>
    <mergeCell ref="K136:L136"/>
    <mergeCell ref="M136:N136"/>
    <mergeCell ref="O136:P136"/>
    <mergeCell ref="Q136:R136"/>
    <mergeCell ref="S136:T136"/>
    <mergeCell ref="U136:V136"/>
    <mergeCell ref="W136:AE136"/>
    <mergeCell ref="B135:J135"/>
    <mergeCell ref="K135:L135"/>
    <mergeCell ref="M135:N135"/>
    <mergeCell ref="O135:P135"/>
    <mergeCell ref="Q135:R135"/>
    <mergeCell ref="S135:T135"/>
    <mergeCell ref="U133:V133"/>
    <mergeCell ref="W133:AE133"/>
    <mergeCell ref="B134:J134"/>
    <mergeCell ref="K134:L134"/>
    <mergeCell ref="M134:N134"/>
    <mergeCell ref="O134:P134"/>
    <mergeCell ref="Q134:R134"/>
    <mergeCell ref="S134:T134"/>
    <mergeCell ref="U134:V134"/>
    <mergeCell ref="W134:AE134"/>
    <mergeCell ref="B133:J133"/>
    <mergeCell ref="K133:L133"/>
    <mergeCell ref="M133:N133"/>
    <mergeCell ref="O133:P133"/>
    <mergeCell ref="Q133:R133"/>
    <mergeCell ref="S133:T133"/>
    <mergeCell ref="U131:V131"/>
    <mergeCell ref="W131:AE131"/>
    <mergeCell ref="B132:J132"/>
    <mergeCell ref="K132:L132"/>
    <mergeCell ref="M132:N132"/>
    <mergeCell ref="O132:P132"/>
    <mergeCell ref="Q132:R132"/>
    <mergeCell ref="S132:T132"/>
    <mergeCell ref="U132:V132"/>
    <mergeCell ref="W132:AE132"/>
    <mergeCell ref="B131:J131"/>
    <mergeCell ref="K131:L131"/>
    <mergeCell ref="M131:N131"/>
    <mergeCell ref="O131:P131"/>
    <mergeCell ref="Q131:R131"/>
    <mergeCell ref="S131:T131"/>
    <mergeCell ref="U129:V129"/>
    <mergeCell ref="W129:AE129"/>
    <mergeCell ref="B130:J130"/>
    <mergeCell ref="K130:L130"/>
    <mergeCell ref="M130:N130"/>
    <mergeCell ref="O130:P130"/>
    <mergeCell ref="Q130:R130"/>
    <mergeCell ref="S130:T130"/>
    <mergeCell ref="U130:V130"/>
    <mergeCell ref="W130:AE130"/>
    <mergeCell ref="B129:J129"/>
    <mergeCell ref="K129:L129"/>
    <mergeCell ref="M129:N129"/>
    <mergeCell ref="O129:P129"/>
    <mergeCell ref="Q129:R129"/>
    <mergeCell ref="S129:T129"/>
    <mergeCell ref="U127:V127"/>
    <mergeCell ref="W127:AE127"/>
    <mergeCell ref="B128:J128"/>
    <mergeCell ref="K128:L128"/>
    <mergeCell ref="M128:N128"/>
    <mergeCell ref="O128:P128"/>
    <mergeCell ref="Q128:R128"/>
    <mergeCell ref="S128:T128"/>
    <mergeCell ref="U128:V128"/>
    <mergeCell ref="W128:AE128"/>
    <mergeCell ref="B127:J127"/>
    <mergeCell ref="K127:L127"/>
    <mergeCell ref="M127:N127"/>
    <mergeCell ref="O127:P127"/>
    <mergeCell ref="Q127:R127"/>
    <mergeCell ref="S127:T127"/>
    <mergeCell ref="U125:V125"/>
    <mergeCell ref="W125:AE125"/>
    <mergeCell ref="B126:J126"/>
    <mergeCell ref="K126:L126"/>
    <mergeCell ref="M126:N126"/>
    <mergeCell ref="O126:P126"/>
    <mergeCell ref="Q126:R126"/>
    <mergeCell ref="S126:T126"/>
    <mergeCell ref="U126:V126"/>
    <mergeCell ref="W126:AE126"/>
    <mergeCell ref="B125:J125"/>
    <mergeCell ref="K125:L125"/>
    <mergeCell ref="M125:N125"/>
    <mergeCell ref="O125:P125"/>
    <mergeCell ref="Q125:R125"/>
    <mergeCell ref="S125:T125"/>
    <mergeCell ref="U123:V123"/>
    <mergeCell ref="W123:AE123"/>
    <mergeCell ref="B124:J124"/>
    <mergeCell ref="K124:L124"/>
    <mergeCell ref="M124:N124"/>
    <mergeCell ref="O124:P124"/>
    <mergeCell ref="Q124:R124"/>
    <mergeCell ref="S124:T124"/>
    <mergeCell ref="U124:V124"/>
    <mergeCell ref="W124:AE124"/>
    <mergeCell ref="B123:J123"/>
    <mergeCell ref="K123:L123"/>
    <mergeCell ref="M123:N123"/>
    <mergeCell ref="O123:P123"/>
    <mergeCell ref="Q123:R123"/>
    <mergeCell ref="S123:T123"/>
    <mergeCell ref="U121:V121"/>
    <mergeCell ref="W121:AE121"/>
    <mergeCell ref="B122:J122"/>
    <mergeCell ref="K122:L122"/>
    <mergeCell ref="M122:N122"/>
    <mergeCell ref="O122:P122"/>
    <mergeCell ref="Q122:R122"/>
    <mergeCell ref="S122:T122"/>
    <mergeCell ref="U122:V122"/>
    <mergeCell ref="W122:AE122"/>
    <mergeCell ref="B121:J121"/>
    <mergeCell ref="K121:L121"/>
    <mergeCell ref="M121:N121"/>
    <mergeCell ref="O121:P121"/>
    <mergeCell ref="Q121:R121"/>
    <mergeCell ref="S121:T121"/>
    <mergeCell ref="U119:V119"/>
    <mergeCell ref="W119:AE119"/>
    <mergeCell ref="B120:J120"/>
    <mergeCell ref="K120:L120"/>
    <mergeCell ref="M120:N120"/>
    <mergeCell ref="O120:P120"/>
    <mergeCell ref="Q120:R120"/>
    <mergeCell ref="S120:T120"/>
    <mergeCell ref="U120:V120"/>
    <mergeCell ref="W120:AE120"/>
    <mergeCell ref="B119:J119"/>
    <mergeCell ref="K119:L119"/>
    <mergeCell ref="M119:N119"/>
    <mergeCell ref="O119:P119"/>
    <mergeCell ref="Q119:R119"/>
    <mergeCell ref="S119:T119"/>
    <mergeCell ref="U117:V117"/>
    <mergeCell ref="W117:AE117"/>
    <mergeCell ref="B118:J118"/>
    <mergeCell ref="K118:L118"/>
    <mergeCell ref="M118:N118"/>
    <mergeCell ref="O118:P118"/>
    <mergeCell ref="Q118:R118"/>
    <mergeCell ref="S118:T118"/>
    <mergeCell ref="U118:V118"/>
    <mergeCell ref="W118:AE118"/>
    <mergeCell ref="B117:J117"/>
    <mergeCell ref="K117:L117"/>
    <mergeCell ref="M117:N117"/>
    <mergeCell ref="O117:P117"/>
    <mergeCell ref="Q117:R117"/>
    <mergeCell ref="S117:T117"/>
    <mergeCell ref="U115:V115"/>
    <mergeCell ref="W115:AE115"/>
    <mergeCell ref="B116:J116"/>
    <mergeCell ref="K116:L116"/>
    <mergeCell ref="M116:N116"/>
    <mergeCell ref="O116:P116"/>
    <mergeCell ref="Q116:R116"/>
    <mergeCell ref="S116:T116"/>
    <mergeCell ref="U116:V116"/>
    <mergeCell ref="W116:AE116"/>
    <mergeCell ref="B115:J115"/>
    <mergeCell ref="K115:L115"/>
    <mergeCell ref="M115:N115"/>
    <mergeCell ref="O115:P115"/>
    <mergeCell ref="Q115:R115"/>
    <mergeCell ref="S115:T115"/>
    <mergeCell ref="U113:V113"/>
    <mergeCell ref="W113:AE113"/>
    <mergeCell ref="B114:J114"/>
    <mergeCell ref="K114:L114"/>
    <mergeCell ref="M114:N114"/>
    <mergeCell ref="O114:P114"/>
    <mergeCell ref="Q114:R114"/>
    <mergeCell ref="S114:T114"/>
    <mergeCell ref="U114:V114"/>
    <mergeCell ref="W114:AE114"/>
    <mergeCell ref="B113:J113"/>
    <mergeCell ref="K113:L113"/>
    <mergeCell ref="M113:N113"/>
    <mergeCell ref="O113:P113"/>
    <mergeCell ref="Q113:R113"/>
    <mergeCell ref="S113:T113"/>
    <mergeCell ref="W111:AE111"/>
    <mergeCell ref="B112:J112"/>
    <mergeCell ref="K112:L112"/>
    <mergeCell ref="M112:N112"/>
    <mergeCell ref="O112:P112"/>
    <mergeCell ref="Q112:R112"/>
    <mergeCell ref="S112:T112"/>
    <mergeCell ref="U112:V112"/>
    <mergeCell ref="W112:AE112"/>
    <mergeCell ref="S110:T110"/>
    <mergeCell ref="U110:V110"/>
    <mergeCell ref="W110:AE110"/>
    <mergeCell ref="B111:J111"/>
    <mergeCell ref="K111:L111"/>
    <mergeCell ref="M111:N111"/>
    <mergeCell ref="O111:P111"/>
    <mergeCell ref="Q111:R111"/>
    <mergeCell ref="S111:T111"/>
    <mergeCell ref="U111:V111"/>
    <mergeCell ref="B106:G106"/>
    <mergeCell ref="H106:R106"/>
    <mergeCell ref="S106:T106"/>
    <mergeCell ref="U106:AE106"/>
    <mergeCell ref="B109:AE109"/>
    <mergeCell ref="B110:J110"/>
    <mergeCell ref="K110:L110"/>
    <mergeCell ref="M110:N110"/>
    <mergeCell ref="O110:P110"/>
    <mergeCell ref="Q110:R110"/>
    <mergeCell ref="B104:G104"/>
    <mergeCell ref="H104:R104"/>
    <mergeCell ref="S104:T104"/>
    <mergeCell ref="U104:AE104"/>
    <mergeCell ref="B105:G105"/>
    <mergeCell ref="H105:R105"/>
    <mergeCell ref="S105:T105"/>
    <mergeCell ref="U105:AE105"/>
    <mergeCell ref="B102:G102"/>
    <mergeCell ref="H102:R102"/>
    <mergeCell ref="S102:T102"/>
    <mergeCell ref="U102:AE102"/>
    <mergeCell ref="B103:G103"/>
    <mergeCell ref="H103:R103"/>
    <mergeCell ref="S103:T103"/>
    <mergeCell ref="U103:AE103"/>
    <mergeCell ref="B100:G100"/>
    <mergeCell ref="H100:R100"/>
    <mergeCell ref="S100:T100"/>
    <mergeCell ref="U100:AE100"/>
    <mergeCell ref="B101:G101"/>
    <mergeCell ref="H101:R101"/>
    <mergeCell ref="S101:T101"/>
    <mergeCell ref="U101:AE101"/>
    <mergeCell ref="B96:AE96"/>
    <mergeCell ref="B98:G98"/>
    <mergeCell ref="H98:R98"/>
    <mergeCell ref="S98:T98"/>
    <mergeCell ref="U98:AE98"/>
    <mergeCell ref="B99:G99"/>
    <mergeCell ref="H99:R99"/>
    <mergeCell ref="S99:T99"/>
    <mergeCell ref="U99:AE99"/>
    <mergeCell ref="B90:AE90"/>
    <mergeCell ref="B91:AE91"/>
    <mergeCell ref="B92:AE92"/>
    <mergeCell ref="B93:AE93"/>
    <mergeCell ref="B94:AE94"/>
    <mergeCell ref="B95:AE95"/>
    <mergeCell ref="B84:AE84"/>
    <mergeCell ref="B85:AE85"/>
    <mergeCell ref="B86:AE86"/>
    <mergeCell ref="B87:AE87"/>
    <mergeCell ref="B88:AE88"/>
    <mergeCell ref="B89:AE89"/>
    <mergeCell ref="B78:AE78"/>
    <mergeCell ref="B79:AE79"/>
    <mergeCell ref="B80:AE80"/>
    <mergeCell ref="B81:AE81"/>
    <mergeCell ref="B82:AE82"/>
    <mergeCell ref="B83:AE83"/>
    <mergeCell ref="B75:M75"/>
    <mergeCell ref="N75:O75"/>
    <mergeCell ref="P75:R75"/>
    <mergeCell ref="S75:T75"/>
    <mergeCell ref="U75:AE75"/>
    <mergeCell ref="B76:M76"/>
    <mergeCell ref="N76:O76"/>
    <mergeCell ref="P76:R76"/>
    <mergeCell ref="S76:T76"/>
    <mergeCell ref="U76:AE76"/>
    <mergeCell ref="B73:M73"/>
    <mergeCell ref="N73:O73"/>
    <mergeCell ref="P73:R73"/>
    <mergeCell ref="S73:T73"/>
    <mergeCell ref="U73:AE73"/>
    <mergeCell ref="B74:M74"/>
    <mergeCell ref="N74:O74"/>
    <mergeCell ref="P74:R74"/>
    <mergeCell ref="S74:T74"/>
    <mergeCell ref="U74:AE74"/>
    <mergeCell ref="B71:M71"/>
    <mergeCell ref="N71:O71"/>
    <mergeCell ref="P71:R71"/>
    <mergeCell ref="S71:T71"/>
    <mergeCell ref="U71:AE71"/>
    <mergeCell ref="B72:M72"/>
    <mergeCell ref="N72:O72"/>
    <mergeCell ref="P72:R72"/>
    <mergeCell ref="S72:T72"/>
    <mergeCell ref="U72:AE72"/>
    <mergeCell ref="B68:I68"/>
    <mergeCell ref="J68:K68"/>
    <mergeCell ref="L68:M68"/>
    <mergeCell ref="N68:O68"/>
    <mergeCell ref="Q68:AE68"/>
    <mergeCell ref="B69:I69"/>
    <mergeCell ref="J69:K69"/>
    <mergeCell ref="L69:M69"/>
    <mergeCell ref="N69:O69"/>
    <mergeCell ref="Q69:AE69"/>
    <mergeCell ref="B66:I66"/>
    <mergeCell ref="J66:K66"/>
    <mergeCell ref="L66:M66"/>
    <mergeCell ref="N66:O66"/>
    <mergeCell ref="Q66:AE66"/>
    <mergeCell ref="B67:I67"/>
    <mergeCell ref="J67:K67"/>
    <mergeCell ref="L67:M67"/>
    <mergeCell ref="N67:O67"/>
    <mergeCell ref="Q67:AE67"/>
    <mergeCell ref="U64:AE64"/>
    <mergeCell ref="B65:I65"/>
    <mergeCell ref="J65:K65"/>
    <mergeCell ref="L65:M65"/>
    <mergeCell ref="N65:O65"/>
    <mergeCell ref="Q65:AE65"/>
    <mergeCell ref="B62:I62"/>
    <mergeCell ref="J62:K62"/>
    <mergeCell ref="L62:M62"/>
    <mergeCell ref="N62:O62"/>
    <mergeCell ref="P62:S62"/>
    <mergeCell ref="B63:I63"/>
    <mergeCell ref="J63:K63"/>
    <mergeCell ref="L63:M63"/>
    <mergeCell ref="N63:O63"/>
    <mergeCell ref="P63:S63"/>
    <mergeCell ref="U59:AE62"/>
    <mergeCell ref="B60:I60"/>
    <mergeCell ref="J60:K60"/>
    <mergeCell ref="L60:M60"/>
    <mergeCell ref="N60:O60"/>
    <mergeCell ref="P60:S60"/>
    <mergeCell ref="B61:I61"/>
    <mergeCell ref="J61:K61"/>
    <mergeCell ref="L61:M61"/>
    <mergeCell ref="N61:O61"/>
    <mergeCell ref="P61:S61"/>
    <mergeCell ref="B58:I58"/>
    <mergeCell ref="J58:K58"/>
    <mergeCell ref="L58:M58"/>
    <mergeCell ref="N58:O58"/>
    <mergeCell ref="P58:S58"/>
    <mergeCell ref="B59:I59"/>
    <mergeCell ref="J59:K59"/>
    <mergeCell ref="L59:M59"/>
    <mergeCell ref="N59:O59"/>
    <mergeCell ref="P59:S59"/>
    <mergeCell ref="W56:AE56"/>
    <mergeCell ref="B57:I57"/>
    <mergeCell ref="J57:K57"/>
    <mergeCell ref="L57:M57"/>
    <mergeCell ref="N57:O57"/>
    <mergeCell ref="P57:S57"/>
    <mergeCell ref="U57:V57"/>
    <mergeCell ref="W57:AE57"/>
    <mergeCell ref="B56:I56"/>
    <mergeCell ref="J56:K56"/>
    <mergeCell ref="L56:M56"/>
    <mergeCell ref="N56:O56"/>
    <mergeCell ref="P56:S56"/>
    <mergeCell ref="U56:V56"/>
    <mergeCell ref="W54:AE54"/>
    <mergeCell ref="B55:I55"/>
    <mergeCell ref="J55:K55"/>
    <mergeCell ref="L55:M55"/>
    <mergeCell ref="N55:O55"/>
    <mergeCell ref="P55:S55"/>
    <mergeCell ref="U55:V55"/>
    <mergeCell ref="W55:AE55"/>
    <mergeCell ref="B54:I54"/>
    <mergeCell ref="J54:K54"/>
    <mergeCell ref="L54:M54"/>
    <mergeCell ref="N54:O54"/>
    <mergeCell ref="P54:S54"/>
    <mergeCell ref="U54:V54"/>
    <mergeCell ref="B53:I53"/>
    <mergeCell ref="J53:K53"/>
    <mergeCell ref="L53:M53"/>
    <mergeCell ref="N53:O53"/>
    <mergeCell ref="P53:S53"/>
    <mergeCell ref="U53:AE53"/>
    <mergeCell ref="V49:W49"/>
    <mergeCell ref="X49:Y49"/>
    <mergeCell ref="B50:G50"/>
    <mergeCell ref="H50:I50"/>
    <mergeCell ref="J50:K50"/>
    <mergeCell ref="L50:M50"/>
    <mergeCell ref="N50:O50"/>
    <mergeCell ref="P50:S50"/>
    <mergeCell ref="V50:W50"/>
    <mergeCell ref="X50:Y50"/>
    <mergeCell ref="B49:G49"/>
    <mergeCell ref="H49:I49"/>
    <mergeCell ref="J49:K49"/>
    <mergeCell ref="L49:M49"/>
    <mergeCell ref="N49:O49"/>
    <mergeCell ref="P49:S49"/>
    <mergeCell ref="AB47:AE47"/>
    <mergeCell ref="B48:G48"/>
    <mergeCell ref="H48:I48"/>
    <mergeCell ref="J48:K48"/>
    <mergeCell ref="L48:M48"/>
    <mergeCell ref="N48:O48"/>
    <mergeCell ref="P48:S48"/>
    <mergeCell ref="V48:W48"/>
    <mergeCell ref="X48:Y48"/>
    <mergeCell ref="AB48:AE48"/>
    <mergeCell ref="X46:Y46"/>
    <mergeCell ref="AB46:AE46"/>
    <mergeCell ref="B47:G47"/>
    <mergeCell ref="H47:I47"/>
    <mergeCell ref="J47:K47"/>
    <mergeCell ref="L47:M47"/>
    <mergeCell ref="N47:O47"/>
    <mergeCell ref="P47:S47"/>
    <mergeCell ref="V47:W47"/>
    <mergeCell ref="X47:Y47"/>
    <mergeCell ref="V45:W45"/>
    <mergeCell ref="X45:Y45"/>
    <mergeCell ref="AB45:AE45"/>
    <mergeCell ref="B46:G46"/>
    <mergeCell ref="H46:I46"/>
    <mergeCell ref="J46:K46"/>
    <mergeCell ref="L46:M46"/>
    <mergeCell ref="N46:O46"/>
    <mergeCell ref="P46:S46"/>
    <mergeCell ref="V46:W46"/>
    <mergeCell ref="B45:G45"/>
    <mergeCell ref="H45:I45"/>
    <mergeCell ref="J45:K45"/>
    <mergeCell ref="L45:M45"/>
    <mergeCell ref="N45:O45"/>
    <mergeCell ref="P45:S45"/>
    <mergeCell ref="AB43:AE43"/>
    <mergeCell ref="B44:G44"/>
    <mergeCell ref="H44:I44"/>
    <mergeCell ref="J44:K44"/>
    <mergeCell ref="L44:M44"/>
    <mergeCell ref="N44:O44"/>
    <mergeCell ref="P44:S44"/>
    <mergeCell ref="V44:W44"/>
    <mergeCell ref="X44:Y44"/>
    <mergeCell ref="AB44:AE44"/>
    <mergeCell ref="X42:Y42"/>
    <mergeCell ref="AB42:AE42"/>
    <mergeCell ref="B43:G43"/>
    <mergeCell ref="H43:I43"/>
    <mergeCell ref="J43:K43"/>
    <mergeCell ref="L43:M43"/>
    <mergeCell ref="N43:O43"/>
    <mergeCell ref="P43:S43"/>
    <mergeCell ref="V43:W43"/>
    <mergeCell ref="X43:Y43"/>
    <mergeCell ref="V41:W41"/>
    <mergeCell ref="X41:Y41"/>
    <mergeCell ref="AB41:AE41"/>
    <mergeCell ref="B42:G42"/>
    <mergeCell ref="H42:I42"/>
    <mergeCell ref="J42:K42"/>
    <mergeCell ref="L42:M42"/>
    <mergeCell ref="N42:O42"/>
    <mergeCell ref="P42:S42"/>
    <mergeCell ref="V42:W42"/>
    <mergeCell ref="B41:G41"/>
    <mergeCell ref="H41:I41"/>
    <mergeCell ref="J41:K41"/>
    <mergeCell ref="L41:M41"/>
    <mergeCell ref="N41:O41"/>
    <mergeCell ref="P41:S41"/>
    <mergeCell ref="AB39:AE39"/>
    <mergeCell ref="B40:G40"/>
    <mergeCell ref="H40:I40"/>
    <mergeCell ref="J40:K40"/>
    <mergeCell ref="L40:M40"/>
    <mergeCell ref="N40:O40"/>
    <mergeCell ref="P40:S40"/>
    <mergeCell ref="V40:W40"/>
    <mergeCell ref="X40:Y40"/>
    <mergeCell ref="AB40:AE40"/>
    <mergeCell ref="X38:Y38"/>
    <mergeCell ref="AB38:AE38"/>
    <mergeCell ref="B39:G39"/>
    <mergeCell ref="H39:I39"/>
    <mergeCell ref="J39:K39"/>
    <mergeCell ref="L39:M39"/>
    <mergeCell ref="N39:O39"/>
    <mergeCell ref="P39:S39"/>
    <mergeCell ref="V39:W39"/>
    <mergeCell ref="X39:Y39"/>
    <mergeCell ref="V37:W37"/>
    <mergeCell ref="X37:Y37"/>
    <mergeCell ref="AB37:AE37"/>
    <mergeCell ref="B38:G38"/>
    <mergeCell ref="H38:I38"/>
    <mergeCell ref="J38:K38"/>
    <mergeCell ref="L38:M38"/>
    <mergeCell ref="N38:O38"/>
    <mergeCell ref="P38:S38"/>
    <mergeCell ref="V38:W38"/>
    <mergeCell ref="B37:G37"/>
    <mergeCell ref="H37:I37"/>
    <mergeCell ref="J37:K37"/>
    <mergeCell ref="L37:M37"/>
    <mergeCell ref="N37:O37"/>
    <mergeCell ref="P37:S37"/>
    <mergeCell ref="AB35:AE35"/>
    <mergeCell ref="B36:G36"/>
    <mergeCell ref="H36:I36"/>
    <mergeCell ref="J36:K36"/>
    <mergeCell ref="L36:M36"/>
    <mergeCell ref="N36:O36"/>
    <mergeCell ref="P36:S36"/>
    <mergeCell ref="V36:W36"/>
    <mergeCell ref="X36:Y36"/>
    <mergeCell ref="AB36:AE36"/>
    <mergeCell ref="X34:Y34"/>
    <mergeCell ref="AB34:AE34"/>
    <mergeCell ref="B35:G35"/>
    <mergeCell ref="H35:I35"/>
    <mergeCell ref="J35:K35"/>
    <mergeCell ref="L35:M35"/>
    <mergeCell ref="N35:O35"/>
    <mergeCell ref="P35:S35"/>
    <mergeCell ref="V35:W35"/>
    <mergeCell ref="X35:Y35"/>
    <mergeCell ref="V33:W33"/>
    <mergeCell ref="X33:Y33"/>
    <mergeCell ref="AB33:AE33"/>
    <mergeCell ref="B34:G34"/>
    <mergeCell ref="H34:I34"/>
    <mergeCell ref="J34:K34"/>
    <mergeCell ref="L34:M34"/>
    <mergeCell ref="N34:O34"/>
    <mergeCell ref="P34:S34"/>
    <mergeCell ref="V34:W34"/>
    <mergeCell ref="B33:G33"/>
    <mergeCell ref="H33:I33"/>
    <mergeCell ref="J33:K33"/>
    <mergeCell ref="L33:M33"/>
    <mergeCell ref="N33:O33"/>
    <mergeCell ref="P33:S33"/>
    <mergeCell ref="AB31:AE31"/>
    <mergeCell ref="B32:G32"/>
    <mergeCell ref="H32:I32"/>
    <mergeCell ref="J32:K32"/>
    <mergeCell ref="L32:M32"/>
    <mergeCell ref="N32:O32"/>
    <mergeCell ref="P32:S32"/>
    <mergeCell ref="V32:W32"/>
    <mergeCell ref="X32:Y32"/>
    <mergeCell ref="AB32:AE32"/>
    <mergeCell ref="X30:Y30"/>
    <mergeCell ref="AB30:AE30"/>
    <mergeCell ref="B31:G31"/>
    <mergeCell ref="H31:I31"/>
    <mergeCell ref="J31:K31"/>
    <mergeCell ref="L31:M31"/>
    <mergeCell ref="N31:O31"/>
    <mergeCell ref="P31:S31"/>
    <mergeCell ref="V31:W31"/>
    <mergeCell ref="X31:Y31"/>
    <mergeCell ref="V29:W29"/>
    <mergeCell ref="X29:Y29"/>
    <mergeCell ref="AB29:AE29"/>
    <mergeCell ref="B30:G30"/>
    <mergeCell ref="H30:I30"/>
    <mergeCell ref="J30:K30"/>
    <mergeCell ref="L30:M30"/>
    <mergeCell ref="N30:O30"/>
    <mergeCell ref="P30:S30"/>
    <mergeCell ref="V30:W30"/>
    <mergeCell ref="B29:G29"/>
    <mergeCell ref="H29:I29"/>
    <mergeCell ref="J29:K29"/>
    <mergeCell ref="L29:M29"/>
    <mergeCell ref="N29:O29"/>
    <mergeCell ref="P29:S29"/>
    <mergeCell ref="AB27:AE27"/>
    <mergeCell ref="B28:G28"/>
    <mergeCell ref="H28:I28"/>
    <mergeCell ref="J28:K28"/>
    <mergeCell ref="L28:M28"/>
    <mergeCell ref="N28:O28"/>
    <mergeCell ref="P28:S28"/>
    <mergeCell ref="V28:W28"/>
    <mergeCell ref="X28:Y28"/>
    <mergeCell ref="AB28:AE28"/>
    <mergeCell ref="X26:Y26"/>
    <mergeCell ref="AB26:AE26"/>
    <mergeCell ref="B27:G27"/>
    <mergeCell ref="H27:I27"/>
    <mergeCell ref="J27:K27"/>
    <mergeCell ref="L27:M27"/>
    <mergeCell ref="N27:O27"/>
    <mergeCell ref="P27:S27"/>
    <mergeCell ref="V27:W27"/>
    <mergeCell ref="X27:Y27"/>
    <mergeCell ref="V25:W25"/>
    <mergeCell ref="X25:Y25"/>
    <mergeCell ref="AB25:AE25"/>
    <mergeCell ref="B26:G26"/>
    <mergeCell ref="H26:I26"/>
    <mergeCell ref="J26:K26"/>
    <mergeCell ref="L26:M26"/>
    <mergeCell ref="N26:O26"/>
    <mergeCell ref="P26:S26"/>
    <mergeCell ref="V26:W26"/>
    <mergeCell ref="B25:G25"/>
    <mergeCell ref="H25:I25"/>
    <mergeCell ref="J25:K25"/>
    <mergeCell ref="L25:M25"/>
    <mergeCell ref="N25:O25"/>
    <mergeCell ref="P25:S25"/>
    <mergeCell ref="AB23:AE23"/>
    <mergeCell ref="B24:G24"/>
    <mergeCell ref="H24:I24"/>
    <mergeCell ref="J24:K24"/>
    <mergeCell ref="L24:M24"/>
    <mergeCell ref="N24:O24"/>
    <mergeCell ref="P24:S24"/>
    <mergeCell ref="V24:W24"/>
    <mergeCell ref="X24:Y24"/>
    <mergeCell ref="AB24:AE24"/>
    <mergeCell ref="X22:Y22"/>
    <mergeCell ref="AB22:AE22"/>
    <mergeCell ref="B23:G23"/>
    <mergeCell ref="H23:I23"/>
    <mergeCell ref="J23:K23"/>
    <mergeCell ref="L23:M23"/>
    <mergeCell ref="N23:O23"/>
    <mergeCell ref="P23:S23"/>
    <mergeCell ref="V23:W23"/>
    <mergeCell ref="X23:Y23"/>
    <mergeCell ref="V21:W21"/>
    <mergeCell ref="X21:Y21"/>
    <mergeCell ref="AB21:AE21"/>
    <mergeCell ref="B22:G22"/>
    <mergeCell ref="H22:I22"/>
    <mergeCell ref="J22:K22"/>
    <mergeCell ref="L22:M22"/>
    <mergeCell ref="N22:O22"/>
    <mergeCell ref="P22:S22"/>
    <mergeCell ref="V22:W22"/>
    <mergeCell ref="B21:G21"/>
    <mergeCell ref="H21:I21"/>
    <mergeCell ref="J21:K21"/>
    <mergeCell ref="L21:M21"/>
    <mergeCell ref="N21:O21"/>
    <mergeCell ref="P21:S21"/>
    <mergeCell ref="AB19:AE19"/>
    <mergeCell ref="B20:G20"/>
    <mergeCell ref="H20:I20"/>
    <mergeCell ref="J20:K20"/>
    <mergeCell ref="L20:M20"/>
    <mergeCell ref="N20:O20"/>
    <mergeCell ref="P20:S20"/>
    <mergeCell ref="V20:W20"/>
    <mergeCell ref="X20:Y20"/>
    <mergeCell ref="AB20:AE20"/>
    <mergeCell ref="AB17:AE17"/>
    <mergeCell ref="B18:E18"/>
    <mergeCell ref="F18:G18"/>
    <mergeCell ref="I18:K18"/>
    <mergeCell ref="L18:M18"/>
    <mergeCell ref="P18:R18"/>
    <mergeCell ref="S18:T18"/>
    <mergeCell ref="AB18:AE18"/>
    <mergeCell ref="B17:E17"/>
    <mergeCell ref="F17:G17"/>
    <mergeCell ref="I17:K17"/>
    <mergeCell ref="L17:M17"/>
    <mergeCell ref="P17:R17"/>
    <mergeCell ref="S17:T17"/>
    <mergeCell ref="AB15:AE15"/>
    <mergeCell ref="B16:E16"/>
    <mergeCell ref="F16:G16"/>
    <mergeCell ref="I16:K16"/>
    <mergeCell ref="L16:M16"/>
    <mergeCell ref="P16:R16"/>
    <mergeCell ref="S16:T16"/>
    <mergeCell ref="AB16:AE16"/>
    <mergeCell ref="I8:L8"/>
    <mergeCell ref="B9:D9"/>
    <mergeCell ref="E9:F9"/>
    <mergeCell ref="G9:H9"/>
    <mergeCell ref="I9:L9"/>
    <mergeCell ref="S13:V13"/>
    <mergeCell ref="AB13:AE13"/>
    <mergeCell ref="B14:D14"/>
    <mergeCell ref="E14:F14"/>
    <mergeCell ref="G14:H14"/>
    <mergeCell ref="I14:L14"/>
    <mergeCell ref="O14:R14"/>
    <mergeCell ref="S14:V14"/>
    <mergeCell ref="AB14:AE14"/>
    <mergeCell ref="B12:D12"/>
    <mergeCell ref="E12:F12"/>
    <mergeCell ref="G12:H12"/>
    <mergeCell ref="I12:L12"/>
    <mergeCell ref="AB12:AE12"/>
    <mergeCell ref="B13:D13"/>
    <mergeCell ref="E13:F13"/>
    <mergeCell ref="G13:H13"/>
    <mergeCell ref="I13:L13"/>
    <mergeCell ref="O13:R13"/>
    <mergeCell ref="E5:H5"/>
    <mergeCell ref="I5:K5"/>
    <mergeCell ref="L5:O5"/>
    <mergeCell ref="AA5:AE5"/>
    <mergeCell ref="B6:D6"/>
    <mergeCell ref="E6:H6"/>
    <mergeCell ref="I6:K6"/>
    <mergeCell ref="L6:O6"/>
    <mergeCell ref="AA6:AE6"/>
    <mergeCell ref="B2:D2"/>
    <mergeCell ref="E2:O2"/>
    <mergeCell ref="Q2:X11"/>
    <mergeCell ref="AA2:AE2"/>
    <mergeCell ref="B3:D3"/>
    <mergeCell ref="E3:O3"/>
    <mergeCell ref="AA3:AE3"/>
    <mergeCell ref="B4:D4"/>
    <mergeCell ref="E4:O4"/>
    <mergeCell ref="B5:D5"/>
    <mergeCell ref="B10:D10"/>
    <mergeCell ref="E10:F10"/>
    <mergeCell ref="G10:H10"/>
    <mergeCell ref="I10:L10"/>
    <mergeCell ref="AB10:AE10"/>
    <mergeCell ref="B11:D11"/>
    <mergeCell ref="E11:F11"/>
    <mergeCell ref="G11:H11"/>
    <mergeCell ref="I11:L11"/>
    <mergeCell ref="AB11:AE11"/>
    <mergeCell ref="B8:D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  <oddFooter>&amp;L&amp;8LA = Leitattribut&amp;C&amp;8ÜA = Überanstrengung&amp;R&amp;8K = Karma</oddFooter>
  </headerFooter>
  <rowBreaks count="1" manualBreakCount="1">
    <brk id="107" max="3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Hilfstabellen!$A$4:$A$18</xm:f>
          </x14:formula1>
          <xm:sqref>E4:O4</xm:sqref>
        </x14:dataValidation>
        <x14:dataValidation type="list" allowBlank="1" showInputMessage="1" showErrorMessage="1">
          <x14:formula1>
            <xm:f>Grimoire!$A$5:$A$379</xm:f>
          </x14:formula1>
          <xm:sqref>B111:J174</xm:sqref>
        </x14:dataValidation>
        <x14:dataValidation type="list" allowBlank="1" showInputMessage="1" showErrorMessage="1">
          <x14:formula1>
            <xm:f>Basistabellen!$A$40:$A$47</xm:f>
          </x14:formula1>
          <xm:sqref>E3:O3</xm:sqref>
        </x14:dataValidation>
        <x14:dataValidation type="list" allowBlank="1" showInputMessage="1" showErrorMessage="1">
          <x14:formula1>
            <xm:f>Talente!$H:$H</xm:f>
          </x14:formula1>
          <xm:sqref>B54:I63</xm:sqref>
        </x14:dataValidation>
        <x14:dataValidation type="list" allowBlank="1" showInputMessage="1" showErrorMessage="1">
          <x14:formula1>
            <xm:f>Talente!$A:$A</xm:f>
          </x14:formula1>
          <xm:sqref>B21:B50 C22:G50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6"/>
  <sheetViews>
    <sheetView tabSelected="1" workbookViewId="0">
      <pane ySplit="2" topLeftCell="A72" activePane="bottomLeft" state="frozen"/>
      <selection pane="bottomLeft" activeCell="E165" sqref="E165"/>
    </sheetView>
  </sheetViews>
  <sheetFormatPr baseColWidth="10" defaultRowHeight="14.25" x14ac:dyDescent="0.2"/>
  <cols>
    <col min="1" max="1" width="28.125" customWidth="1"/>
    <col min="2" max="2" width="15.375" customWidth="1"/>
    <col min="4" max="4" width="15.875" style="6" customWidth="1"/>
    <col min="5" max="5" width="11" style="32"/>
    <col min="6" max="6" width="11" style="6"/>
    <col min="8" max="8" width="16.625" customWidth="1"/>
    <col min="9" max="9" width="16.5" customWidth="1"/>
    <col min="10" max="10" width="14.25" customWidth="1"/>
    <col min="11" max="11" width="19.75" style="32" customWidth="1"/>
    <col min="12" max="13" width="11" style="32"/>
    <col min="14" max="14" width="14.25" customWidth="1"/>
  </cols>
  <sheetData>
    <row r="2" spans="1:14" ht="15" x14ac:dyDescent="0.25">
      <c r="A2" s="8" t="s">
        <v>90</v>
      </c>
      <c r="B2" s="8" t="s">
        <v>143</v>
      </c>
      <c r="C2" s="8"/>
      <c r="D2" s="9" t="s">
        <v>100</v>
      </c>
      <c r="E2" s="9" t="s">
        <v>101</v>
      </c>
      <c r="F2" s="53" t="s">
        <v>7</v>
      </c>
      <c r="H2" s="8" t="s">
        <v>109</v>
      </c>
      <c r="I2" s="8" t="s">
        <v>91</v>
      </c>
      <c r="J2" s="8"/>
      <c r="K2" s="9" t="s">
        <v>100</v>
      </c>
      <c r="L2" s="9" t="s">
        <v>101</v>
      </c>
      <c r="M2" s="9" t="s">
        <v>287</v>
      </c>
      <c r="N2" s="8" t="s">
        <v>535</v>
      </c>
    </row>
    <row r="3" spans="1:14" x14ac:dyDescent="0.2">
      <c r="A3" t="s">
        <v>357</v>
      </c>
      <c r="B3" t="s">
        <v>14</v>
      </c>
      <c r="C3" t="s">
        <v>98</v>
      </c>
      <c r="D3" s="6">
        <v>1</v>
      </c>
      <c r="E3" s="32" t="s">
        <v>401</v>
      </c>
      <c r="F3" s="6" t="s">
        <v>286</v>
      </c>
      <c r="H3" t="s">
        <v>357</v>
      </c>
      <c r="I3" t="s">
        <v>14</v>
      </c>
      <c r="J3" t="s">
        <v>98</v>
      </c>
      <c r="K3" s="32">
        <v>1</v>
      </c>
      <c r="L3" s="32" t="s">
        <v>401</v>
      </c>
      <c r="M3" s="32" t="s">
        <v>286</v>
      </c>
    </row>
    <row r="4" spans="1:14" x14ac:dyDescent="0.2">
      <c r="A4" t="s">
        <v>576</v>
      </c>
      <c r="B4" t="s">
        <v>14</v>
      </c>
      <c r="C4" t="s">
        <v>98</v>
      </c>
      <c r="D4" s="6">
        <v>1</v>
      </c>
      <c r="E4" s="32" t="s">
        <v>401</v>
      </c>
      <c r="F4" s="6" t="s">
        <v>286</v>
      </c>
      <c r="H4" t="s">
        <v>576</v>
      </c>
      <c r="I4" t="s">
        <v>14</v>
      </c>
      <c r="J4" t="s">
        <v>98</v>
      </c>
      <c r="K4" s="32">
        <v>1</v>
      </c>
      <c r="L4" s="32" t="s">
        <v>401</v>
      </c>
      <c r="M4" s="32" t="s">
        <v>286</v>
      </c>
    </row>
    <row r="5" spans="1:14" x14ac:dyDescent="0.2">
      <c r="A5" t="s">
        <v>577</v>
      </c>
      <c r="B5" t="s">
        <v>9</v>
      </c>
      <c r="C5" t="s">
        <v>98</v>
      </c>
      <c r="D5" s="6">
        <v>1</v>
      </c>
      <c r="E5" s="32" t="s">
        <v>401</v>
      </c>
      <c r="F5" s="6" t="s">
        <v>291</v>
      </c>
      <c r="H5" t="s">
        <v>577</v>
      </c>
      <c r="I5" t="s">
        <v>9</v>
      </c>
      <c r="J5" t="s">
        <v>98</v>
      </c>
      <c r="K5" s="6">
        <v>1</v>
      </c>
      <c r="L5" s="32" t="s">
        <v>401</v>
      </c>
      <c r="M5" s="6" t="s">
        <v>291</v>
      </c>
    </row>
    <row r="6" spans="1:14" x14ac:dyDescent="0.2">
      <c r="A6" t="s">
        <v>358</v>
      </c>
      <c r="B6" t="s">
        <v>9</v>
      </c>
      <c r="C6" t="s">
        <v>98</v>
      </c>
      <c r="D6" s="6">
        <v>1</v>
      </c>
      <c r="E6" s="32" t="s">
        <v>401</v>
      </c>
      <c r="F6" s="6" t="s">
        <v>286</v>
      </c>
      <c r="H6" t="s">
        <v>358</v>
      </c>
      <c r="I6" t="s">
        <v>9</v>
      </c>
      <c r="J6" t="s">
        <v>98</v>
      </c>
      <c r="K6" s="32">
        <v>1</v>
      </c>
      <c r="L6" s="32" t="s">
        <v>401</v>
      </c>
      <c r="M6" s="32" t="s">
        <v>286</v>
      </c>
    </row>
    <row r="7" spans="1:14" x14ac:dyDescent="0.2">
      <c r="A7" t="s">
        <v>578</v>
      </c>
      <c r="B7" t="s">
        <v>14</v>
      </c>
      <c r="C7" t="s">
        <v>98</v>
      </c>
      <c r="D7" s="6">
        <v>0</v>
      </c>
      <c r="E7" s="32" t="s">
        <v>104</v>
      </c>
      <c r="H7" t="s">
        <v>575</v>
      </c>
      <c r="I7" t="s">
        <v>13</v>
      </c>
      <c r="J7" t="s">
        <v>98</v>
      </c>
      <c r="K7" s="32">
        <v>0</v>
      </c>
      <c r="L7" s="32" t="s">
        <v>103</v>
      </c>
      <c r="M7" s="32" t="s">
        <v>286</v>
      </c>
    </row>
    <row r="8" spans="1:14" x14ac:dyDescent="0.2">
      <c r="A8" t="s">
        <v>384</v>
      </c>
      <c r="B8" t="s">
        <v>14</v>
      </c>
      <c r="C8" t="s">
        <v>98</v>
      </c>
      <c r="D8" s="6">
        <v>0</v>
      </c>
      <c r="E8" s="32" t="s">
        <v>104</v>
      </c>
      <c r="F8" s="6" t="s">
        <v>286</v>
      </c>
      <c r="H8" s="61" t="s">
        <v>557</v>
      </c>
      <c r="I8" s="61" t="s">
        <v>13</v>
      </c>
      <c r="J8" s="61" t="s">
        <v>98</v>
      </c>
      <c r="K8" s="62">
        <v>0</v>
      </c>
      <c r="L8" s="62" t="s">
        <v>104</v>
      </c>
      <c r="M8" s="62" t="s">
        <v>286</v>
      </c>
      <c r="N8" s="61" t="s">
        <v>543</v>
      </c>
    </row>
    <row r="9" spans="1:14" x14ac:dyDescent="0.2">
      <c r="A9" t="s">
        <v>385</v>
      </c>
      <c r="B9" t="s">
        <v>13</v>
      </c>
      <c r="C9" t="s">
        <v>98</v>
      </c>
      <c r="D9" s="6">
        <v>0</v>
      </c>
      <c r="E9" s="32" t="s">
        <v>103</v>
      </c>
      <c r="F9" s="6" t="s">
        <v>286</v>
      </c>
      <c r="H9" t="s">
        <v>565</v>
      </c>
      <c r="I9" t="s">
        <v>13</v>
      </c>
      <c r="J9" t="s">
        <v>98</v>
      </c>
      <c r="K9" s="32">
        <v>0</v>
      </c>
      <c r="L9" s="32" t="s">
        <v>104</v>
      </c>
      <c r="M9" s="32" t="s">
        <v>286</v>
      </c>
      <c r="N9" t="s">
        <v>543</v>
      </c>
    </row>
    <row r="10" spans="1:14" x14ac:dyDescent="0.2">
      <c r="A10" t="s">
        <v>398</v>
      </c>
      <c r="B10" t="s">
        <v>12</v>
      </c>
      <c r="C10" t="s">
        <v>98</v>
      </c>
      <c r="D10" s="6">
        <v>1</v>
      </c>
      <c r="E10" s="32" t="s">
        <v>104</v>
      </c>
      <c r="F10" s="6" t="s">
        <v>286</v>
      </c>
      <c r="H10" t="s">
        <v>384</v>
      </c>
      <c r="I10" t="s">
        <v>14</v>
      </c>
      <c r="J10" t="s">
        <v>98</v>
      </c>
      <c r="K10" s="32">
        <v>0</v>
      </c>
      <c r="L10" s="32" t="s">
        <v>104</v>
      </c>
      <c r="M10" s="32" t="s">
        <v>286</v>
      </c>
    </row>
    <row r="11" spans="1:14" x14ac:dyDescent="0.2">
      <c r="A11" t="s">
        <v>395</v>
      </c>
      <c r="B11" t="s">
        <v>13</v>
      </c>
      <c r="C11" t="s">
        <v>98</v>
      </c>
      <c r="D11" s="6">
        <v>1</v>
      </c>
      <c r="E11" s="32" t="s">
        <v>401</v>
      </c>
      <c r="H11" t="s">
        <v>385</v>
      </c>
      <c r="I11" t="s">
        <v>13</v>
      </c>
      <c r="J11" t="s">
        <v>98</v>
      </c>
      <c r="K11" s="32">
        <v>0</v>
      </c>
      <c r="L11" s="32" t="s">
        <v>103</v>
      </c>
      <c r="M11" s="32" t="s">
        <v>286</v>
      </c>
      <c r="N11" t="s">
        <v>543</v>
      </c>
    </row>
    <row r="12" spans="1:14" x14ac:dyDescent="0.2">
      <c r="A12" t="s">
        <v>381</v>
      </c>
      <c r="B12" t="s">
        <v>12</v>
      </c>
      <c r="C12" t="s">
        <v>98</v>
      </c>
      <c r="D12" s="6">
        <v>0</v>
      </c>
      <c r="E12" s="32" t="s">
        <v>103</v>
      </c>
      <c r="H12" t="s">
        <v>398</v>
      </c>
      <c r="I12" t="s">
        <v>12</v>
      </c>
      <c r="J12" t="s">
        <v>98</v>
      </c>
      <c r="K12" s="32">
        <v>1</v>
      </c>
      <c r="L12" s="32" t="s">
        <v>104</v>
      </c>
      <c r="M12" s="32" t="s">
        <v>286</v>
      </c>
    </row>
    <row r="13" spans="1:14" x14ac:dyDescent="0.2">
      <c r="A13" t="s">
        <v>386</v>
      </c>
      <c r="B13" t="s">
        <v>13</v>
      </c>
      <c r="C13" t="s">
        <v>98</v>
      </c>
      <c r="D13" s="6">
        <v>0</v>
      </c>
      <c r="E13" s="32" t="s">
        <v>401</v>
      </c>
      <c r="F13" s="6" t="s">
        <v>286</v>
      </c>
      <c r="H13" t="s">
        <v>386</v>
      </c>
      <c r="I13" t="s">
        <v>13</v>
      </c>
      <c r="J13" t="s">
        <v>98</v>
      </c>
      <c r="K13" s="32">
        <v>0</v>
      </c>
      <c r="L13" s="32" t="s">
        <v>401</v>
      </c>
      <c r="M13" s="32" t="s">
        <v>286</v>
      </c>
    </row>
    <row r="14" spans="1:14" x14ac:dyDescent="0.2">
      <c r="A14" t="s">
        <v>579</v>
      </c>
      <c r="B14" t="s">
        <v>14</v>
      </c>
      <c r="C14" t="s">
        <v>98</v>
      </c>
      <c r="D14" s="6">
        <v>1</v>
      </c>
      <c r="E14" s="32" t="s">
        <v>104</v>
      </c>
      <c r="H14" t="s">
        <v>536</v>
      </c>
      <c r="I14" t="s">
        <v>13</v>
      </c>
      <c r="J14" t="s">
        <v>98</v>
      </c>
      <c r="K14" s="32">
        <v>0</v>
      </c>
      <c r="L14" s="32" t="s">
        <v>103</v>
      </c>
      <c r="M14" s="32" t="s">
        <v>286</v>
      </c>
      <c r="N14" t="s">
        <v>22</v>
      </c>
    </row>
    <row r="15" spans="1:14" x14ac:dyDescent="0.2">
      <c r="A15" t="s">
        <v>580</v>
      </c>
      <c r="C15" t="s">
        <v>403</v>
      </c>
      <c r="D15" s="6">
        <v>1</v>
      </c>
      <c r="E15" s="32" t="s">
        <v>401</v>
      </c>
      <c r="F15" s="6" t="s">
        <v>291</v>
      </c>
      <c r="H15" t="s">
        <v>580</v>
      </c>
      <c r="J15" t="s">
        <v>403</v>
      </c>
      <c r="K15" s="6">
        <v>1</v>
      </c>
      <c r="L15" s="32" t="s">
        <v>401</v>
      </c>
      <c r="M15" s="6" t="s">
        <v>291</v>
      </c>
    </row>
    <row r="16" spans="1:14" x14ac:dyDescent="0.2">
      <c r="A16" t="s">
        <v>581</v>
      </c>
      <c r="B16" t="s">
        <v>13</v>
      </c>
      <c r="C16" t="s">
        <v>98</v>
      </c>
      <c r="D16" s="6">
        <v>0</v>
      </c>
      <c r="E16" s="32" t="s">
        <v>103</v>
      </c>
      <c r="H16" t="s">
        <v>582</v>
      </c>
      <c r="I16" t="s">
        <v>13</v>
      </c>
      <c r="J16" t="s">
        <v>98</v>
      </c>
      <c r="K16" s="32">
        <v>1</v>
      </c>
      <c r="L16" s="32" t="s">
        <v>103</v>
      </c>
      <c r="M16" s="32" t="s">
        <v>291</v>
      </c>
    </row>
    <row r="17" spans="1:14" x14ac:dyDescent="0.2">
      <c r="A17" t="s">
        <v>582</v>
      </c>
      <c r="B17" t="s">
        <v>13</v>
      </c>
      <c r="C17" t="s">
        <v>98</v>
      </c>
      <c r="D17" s="6">
        <v>1</v>
      </c>
      <c r="E17" s="32" t="s">
        <v>103</v>
      </c>
      <c r="F17" s="6" t="s">
        <v>291</v>
      </c>
      <c r="H17" t="s">
        <v>546</v>
      </c>
      <c r="I17" t="s">
        <v>9</v>
      </c>
      <c r="J17" t="s">
        <v>98</v>
      </c>
      <c r="K17" s="32">
        <v>0</v>
      </c>
      <c r="L17" s="32" t="s">
        <v>103</v>
      </c>
      <c r="M17" s="32" t="s">
        <v>286</v>
      </c>
      <c r="N17" t="s">
        <v>22</v>
      </c>
    </row>
    <row r="18" spans="1:14" x14ac:dyDescent="0.2">
      <c r="A18" t="s">
        <v>583</v>
      </c>
      <c r="C18" t="s">
        <v>403</v>
      </c>
      <c r="D18" s="6">
        <v>2</v>
      </c>
      <c r="E18" s="32" t="s">
        <v>105</v>
      </c>
      <c r="H18" t="s">
        <v>117</v>
      </c>
      <c r="I18" t="s">
        <v>13</v>
      </c>
      <c r="J18" t="s">
        <v>98</v>
      </c>
      <c r="K18" s="32">
        <v>0</v>
      </c>
      <c r="L18" s="32" t="s">
        <v>104</v>
      </c>
      <c r="M18" s="32" t="s">
        <v>286</v>
      </c>
      <c r="N18" t="s">
        <v>543</v>
      </c>
    </row>
    <row r="19" spans="1:14" x14ac:dyDescent="0.2">
      <c r="A19" t="s">
        <v>584</v>
      </c>
      <c r="B19" t="s">
        <v>14</v>
      </c>
      <c r="C19" t="s">
        <v>98</v>
      </c>
      <c r="D19" s="6">
        <v>0</v>
      </c>
      <c r="E19" s="32" t="s">
        <v>104</v>
      </c>
      <c r="H19" t="s">
        <v>558</v>
      </c>
      <c r="I19" t="s">
        <v>13</v>
      </c>
      <c r="J19" t="s">
        <v>98</v>
      </c>
      <c r="K19" s="32">
        <v>0</v>
      </c>
      <c r="L19" s="32" t="s">
        <v>104</v>
      </c>
      <c r="M19" s="32" t="s">
        <v>286</v>
      </c>
      <c r="N19" t="s">
        <v>543</v>
      </c>
    </row>
    <row r="20" spans="1:14" x14ac:dyDescent="0.2">
      <c r="A20" t="s">
        <v>585</v>
      </c>
      <c r="B20" t="s">
        <v>9</v>
      </c>
      <c r="C20" t="s">
        <v>98</v>
      </c>
      <c r="D20" s="6">
        <v>1</v>
      </c>
      <c r="E20" s="32" t="s">
        <v>104</v>
      </c>
      <c r="H20" t="s">
        <v>587</v>
      </c>
      <c r="I20" t="s">
        <v>14</v>
      </c>
      <c r="J20" t="s">
        <v>98</v>
      </c>
      <c r="K20" s="6">
        <v>0</v>
      </c>
      <c r="L20" s="32" t="s">
        <v>103</v>
      </c>
      <c r="M20" s="6" t="s">
        <v>286</v>
      </c>
    </row>
    <row r="21" spans="1:14" x14ac:dyDescent="0.2">
      <c r="A21" t="s">
        <v>586</v>
      </c>
      <c r="B21" t="s">
        <v>12</v>
      </c>
      <c r="C21" t="s">
        <v>98</v>
      </c>
      <c r="D21" s="6">
        <v>1</v>
      </c>
      <c r="E21" s="32" t="s">
        <v>105</v>
      </c>
      <c r="H21" t="s">
        <v>566</v>
      </c>
      <c r="I21" t="s">
        <v>13</v>
      </c>
      <c r="J21" t="s">
        <v>98</v>
      </c>
      <c r="K21" s="32">
        <v>0</v>
      </c>
      <c r="L21" s="32" t="s">
        <v>104</v>
      </c>
      <c r="M21" s="32" t="s">
        <v>286</v>
      </c>
      <c r="N21" t="s">
        <v>543</v>
      </c>
    </row>
    <row r="22" spans="1:14" x14ac:dyDescent="0.2">
      <c r="A22" t="s">
        <v>387</v>
      </c>
      <c r="B22" t="s">
        <v>12</v>
      </c>
      <c r="C22" t="s">
        <v>98</v>
      </c>
      <c r="D22" s="6">
        <v>0</v>
      </c>
      <c r="E22" s="32" t="s">
        <v>104</v>
      </c>
      <c r="H22" t="s">
        <v>590</v>
      </c>
      <c r="I22" t="s">
        <v>14</v>
      </c>
      <c r="J22" t="s">
        <v>98</v>
      </c>
      <c r="K22" s="6">
        <v>0</v>
      </c>
      <c r="L22" s="32" t="s">
        <v>104</v>
      </c>
      <c r="M22" s="6" t="s">
        <v>286</v>
      </c>
    </row>
    <row r="23" spans="1:14" x14ac:dyDescent="0.2">
      <c r="A23" t="s">
        <v>587</v>
      </c>
      <c r="B23" t="s">
        <v>14</v>
      </c>
      <c r="C23" t="s">
        <v>98</v>
      </c>
      <c r="D23" s="6">
        <v>0</v>
      </c>
      <c r="E23" s="32" t="s">
        <v>103</v>
      </c>
      <c r="F23" s="6" t="s">
        <v>286</v>
      </c>
      <c r="H23" t="s">
        <v>370</v>
      </c>
      <c r="I23" t="s">
        <v>9</v>
      </c>
      <c r="J23" t="s">
        <v>98</v>
      </c>
      <c r="K23" s="32">
        <v>1</v>
      </c>
      <c r="L23" s="32" t="s">
        <v>104</v>
      </c>
      <c r="M23" s="32" t="s">
        <v>291</v>
      </c>
    </row>
    <row r="24" spans="1:14" x14ac:dyDescent="0.2">
      <c r="A24" t="s">
        <v>588</v>
      </c>
      <c r="B24" t="s">
        <v>9</v>
      </c>
      <c r="C24" t="s">
        <v>98</v>
      </c>
      <c r="D24" s="6">
        <v>1</v>
      </c>
      <c r="E24" s="32" t="s">
        <v>401</v>
      </c>
      <c r="H24" t="s">
        <v>592</v>
      </c>
      <c r="I24" t="s">
        <v>14</v>
      </c>
      <c r="J24" t="s">
        <v>98</v>
      </c>
      <c r="K24" s="6">
        <v>0</v>
      </c>
      <c r="L24" s="32" t="s">
        <v>104</v>
      </c>
      <c r="M24" s="6" t="s">
        <v>286</v>
      </c>
    </row>
    <row r="25" spans="1:14" x14ac:dyDescent="0.2">
      <c r="A25" t="s">
        <v>589</v>
      </c>
      <c r="B25" t="s">
        <v>11</v>
      </c>
      <c r="C25" t="s">
        <v>98</v>
      </c>
      <c r="D25" s="6">
        <v>0</v>
      </c>
      <c r="E25" s="32" t="s">
        <v>105</v>
      </c>
      <c r="H25" t="s">
        <v>371</v>
      </c>
      <c r="I25" t="s">
        <v>14</v>
      </c>
      <c r="J25" t="s">
        <v>98</v>
      </c>
      <c r="K25" s="32">
        <v>0</v>
      </c>
      <c r="L25" s="32" t="s">
        <v>103</v>
      </c>
      <c r="M25" s="32" t="s">
        <v>286</v>
      </c>
    </row>
    <row r="26" spans="1:14" x14ac:dyDescent="0.2">
      <c r="A26" t="s">
        <v>397</v>
      </c>
      <c r="B26" t="s">
        <v>12</v>
      </c>
      <c r="C26" t="s">
        <v>98</v>
      </c>
      <c r="D26" s="6">
        <v>1</v>
      </c>
      <c r="E26" s="32" t="s">
        <v>105</v>
      </c>
      <c r="H26" t="s">
        <v>593</v>
      </c>
      <c r="I26" t="s">
        <v>9</v>
      </c>
      <c r="J26" t="s">
        <v>98</v>
      </c>
      <c r="K26" s="6">
        <v>1</v>
      </c>
      <c r="L26" s="32" t="s">
        <v>104</v>
      </c>
      <c r="M26" s="6" t="s">
        <v>286</v>
      </c>
    </row>
    <row r="27" spans="1:14" x14ac:dyDescent="0.2">
      <c r="A27" t="s">
        <v>590</v>
      </c>
      <c r="B27" t="s">
        <v>14</v>
      </c>
      <c r="C27" t="s">
        <v>98</v>
      </c>
      <c r="D27" s="6">
        <v>0</v>
      </c>
      <c r="E27" s="32" t="s">
        <v>104</v>
      </c>
      <c r="F27" s="6" t="s">
        <v>286</v>
      </c>
      <c r="H27" t="s">
        <v>594</v>
      </c>
      <c r="I27" t="s">
        <v>14</v>
      </c>
      <c r="J27" t="s">
        <v>98</v>
      </c>
      <c r="K27" s="6">
        <v>0</v>
      </c>
      <c r="L27" s="32" t="s">
        <v>103</v>
      </c>
      <c r="M27" s="6" t="s">
        <v>286</v>
      </c>
    </row>
    <row r="28" spans="1:14" x14ac:dyDescent="0.2">
      <c r="A28" t="s">
        <v>88</v>
      </c>
      <c r="B28" t="s">
        <v>12</v>
      </c>
      <c r="C28" t="s">
        <v>98</v>
      </c>
      <c r="D28" s="6">
        <v>1</v>
      </c>
      <c r="E28" s="6" t="s">
        <v>104</v>
      </c>
      <c r="H28" t="s">
        <v>595</v>
      </c>
      <c r="I28" t="s">
        <v>9</v>
      </c>
      <c r="J28" t="s">
        <v>98</v>
      </c>
      <c r="K28" s="6">
        <v>1</v>
      </c>
      <c r="L28" s="32" t="s">
        <v>104</v>
      </c>
      <c r="M28" s="6" t="s">
        <v>291</v>
      </c>
    </row>
    <row r="29" spans="1:14" x14ac:dyDescent="0.2">
      <c r="A29" t="s">
        <v>86</v>
      </c>
      <c r="B29" t="s">
        <v>13</v>
      </c>
      <c r="C29" t="s">
        <v>98</v>
      </c>
      <c r="D29" s="6">
        <v>1</v>
      </c>
      <c r="E29" s="6" t="s">
        <v>104</v>
      </c>
      <c r="H29" t="s">
        <v>392</v>
      </c>
      <c r="I29" t="s">
        <v>13</v>
      </c>
      <c r="J29" t="s">
        <v>98</v>
      </c>
      <c r="K29" s="32">
        <v>0</v>
      </c>
      <c r="L29" s="32" t="s">
        <v>103</v>
      </c>
      <c r="M29" s="32" t="s">
        <v>286</v>
      </c>
    </row>
    <row r="30" spans="1:14" x14ac:dyDescent="0.2">
      <c r="A30" t="s">
        <v>591</v>
      </c>
      <c r="B30" t="s">
        <v>14</v>
      </c>
      <c r="C30" t="s">
        <v>98</v>
      </c>
      <c r="D30" s="6">
        <v>1</v>
      </c>
      <c r="E30" s="32" t="s">
        <v>104</v>
      </c>
      <c r="H30" t="s">
        <v>118</v>
      </c>
      <c r="I30" t="s">
        <v>13</v>
      </c>
      <c r="J30" t="s">
        <v>98</v>
      </c>
      <c r="N30" t="s">
        <v>543</v>
      </c>
    </row>
    <row r="31" spans="1:14" x14ac:dyDescent="0.2">
      <c r="A31" t="s">
        <v>370</v>
      </c>
      <c r="B31" t="s">
        <v>9</v>
      </c>
      <c r="C31" t="s">
        <v>98</v>
      </c>
      <c r="D31" s="6">
        <v>1</v>
      </c>
      <c r="E31" s="32" t="s">
        <v>104</v>
      </c>
      <c r="F31" s="6" t="s">
        <v>291</v>
      </c>
      <c r="H31" t="s">
        <v>528</v>
      </c>
      <c r="I31" t="s">
        <v>13</v>
      </c>
      <c r="J31" t="s">
        <v>98</v>
      </c>
      <c r="N31" t="s">
        <v>543</v>
      </c>
    </row>
    <row r="32" spans="1:14" x14ac:dyDescent="0.2">
      <c r="A32" t="s">
        <v>380</v>
      </c>
      <c r="B32" t="s">
        <v>11</v>
      </c>
      <c r="C32" t="s">
        <v>98</v>
      </c>
      <c r="D32" s="6">
        <v>0</v>
      </c>
      <c r="E32" s="32" t="s">
        <v>104</v>
      </c>
      <c r="H32" t="s">
        <v>530</v>
      </c>
      <c r="I32" t="s">
        <v>13</v>
      </c>
      <c r="J32" t="s">
        <v>98</v>
      </c>
      <c r="N32" t="s">
        <v>543</v>
      </c>
    </row>
    <row r="33" spans="1:14" x14ac:dyDescent="0.2">
      <c r="A33" t="s">
        <v>592</v>
      </c>
      <c r="B33" t="s">
        <v>14</v>
      </c>
      <c r="C33" t="s">
        <v>98</v>
      </c>
      <c r="D33" s="6">
        <v>0</v>
      </c>
      <c r="E33" s="32" t="s">
        <v>104</v>
      </c>
      <c r="F33" s="6" t="s">
        <v>286</v>
      </c>
      <c r="H33" t="s">
        <v>119</v>
      </c>
      <c r="I33" t="s">
        <v>13</v>
      </c>
      <c r="J33" t="s">
        <v>98</v>
      </c>
      <c r="N33" t="s">
        <v>543</v>
      </c>
    </row>
    <row r="34" spans="1:14" x14ac:dyDescent="0.2">
      <c r="A34" t="s">
        <v>95</v>
      </c>
      <c r="B34" s="5" t="s">
        <v>99</v>
      </c>
      <c r="D34" s="6">
        <v>0</v>
      </c>
      <c r="E34" s="7" t="s">
        <v>99</v>
      </c>
      <c r="H34" t="s">
        <v>529</v>
      </c>
      <c r="I34" t="s">
        <v>13</v>
      </c>
      <c r="J34" t="s">
        <v>98</v>
      </c>
      <c r="N34" t="s">
        <v>543</v>
      </c>
    </row>
    <row r="35" spans="1:14" x14ac:dyDescent="0.2">
      <c r="A35" t="s">
        <v>371</v>
      </c>
      <c r="B35" t="s">
        <v>14</v>
      </c>
      <c r="C35" t="s">
        <v>98</v>
      </c>
      <c r="D35" s="6">
        <v>0</v>
      </c>
      <c r="E35" s="32" t="s">
        <v>103</v>
      </c>
      <c r="F35" s="6" t="s">
        <v>286</v>
      </c>
      <c r="H35" t="s">
        <v>531</v>
      </c>
      <c r="I35" t="s">
        <v>13</v>
      </c>
      <c r="J35" t="s">
        <v>98</v>
      </c>
      <c r="N35" t="s">
        <v>543</v>
      </c>
    </row>
    <row r="36" spans="1:14" x14ac:dyDescent="0.2">
      <c r="A36" t="s">
        <v>399</v>
      </c>
      <c r="B36" t="s">
        <v>12</v>
      </c>
      <c r="C36" t="s">
        <v>98</v>
      </c>
      <c r="D36" s="6">
        <v>1</v>
      </c>
      <c r="E36" s="32" t="s">
        <v>401</v>
      </c>
      <c r="H36" t="s">
        <v>532</v>
      </c>
      <c r="I36" t="s">
        <v>13</v>
      </c>
      <c r="J36" t="s">
        <v>98</v>
      </c>
      <c r="N36" t="s">
        <v>543</v>
      </c>
    </row>
    <row r="37" spans="1:14" x14ac:dyDescent="0.2">
      <c r="A37" t="s">
        <v>44</v>
      </c>
      <c r="B37" t="s">
        <v>13</v>
      </c>
      <c r="C37" t="s">
        <v>98</v>
      </c>
      <c r="D37" s="6">
        <v>0</v>
      </c>
      <c r="E37" s="6" t="s">
        <v>104</v>
      </c>
      <c r="H37" t="s">
        <v>533</v>
      </c>
      <c r="I37" t="s">
        <v>13</v>
      </c>
      <c r="J37" t="s">
        <v>98</v>
      </c>
      <c r="N37" t="s">
        <v>543</v>
      </c>
    </row>
    <row r="38" spans="1:14" x14ac:dyDescent="0.2">
      <c r="A38" t="s">
        <v>593</v>
      </c>
      <c r="B38" t="s">
        <v>9</v>
      </c>
      <c r="C38" t="s">
        <v>98</v>
      </c>
      <c r="D38" s="6">
        <v>1</v>
      </c>
      <c r="E38" s="32" t="s">
        <v>104</v>
      </c>
      <c r="F38" s="6" t="s">
        <v>286</v>
      </c>
      <c r="H38" t="s">
        <v>372</v>
      </c>
      <c r="I38" t="s">
        <v>14</v>
      </c>
      <c r="J38" t="s">
        <v>98</v>
      </c>
      <c r="K38" s="32">
        <v>0</v>
      </c>
      <c r="L38" s="32" t="s">
        <v>103</v>
      </c>
      <c r="M38" s="32" t="s">
        <v>291</v>
      </c>
    </row>
    <row r="39" spans="1:14" x14ac:dyDescent="0.2">
      <c r="A39" t="s">
        <v>594</v>
      </c>
      <c r="B39" t="s">
        <v>14</v>
      </c>
      <c r="C39" t="s">
        <v>98</v>
      </c>
      <c r="D39" s="6">
        <v>0</v>
      </c>
      <c r="E39" s="32" t="s">
        <v>103</v>
      </c>
      <c r="F39" s="6" t="s">
        <v>286</v>
      </c>
      <c r="H39" t="s">
        <v>360</v>
      </c>
      <c r="I39" t="s">
        <v>9</v>
      </c>
      <c r="J39" t="s">
        <v>98</v>
      </c>
      <c r="K39" s="32">
        <v>1</v>
      </c>
      <c r="L39" s="32" t="s">
        <v>105</v>
      </c>
      <c r="M39" s="32" t="s">
        <v>286</v>
      </c>
    </row>
    <row r="40" spans="1:14" x14ac:dyDescent="0.2">
      <c r="A40" t="s">
        <v>359</v>
      </c>
      <c r="B40" t="s">
        <v>11</v>
      </c>
      <c r="C40" t="s">
        <v>98</v>
      </c>
      <c r="D40" s="6">
        <v>0</v>
      </c>
      <c r="E40" s="32" t="s">
        <v>104</v>
      </c>
      <c r="H40" t="s">
        <v>598</v>
      </c>
      <c r="I40" t="s">
        <v>14</v>
      </c>
      <c r="J40" t="s">
        <v>98</v>
      </c>
      <c r="K40" s="6">
        <v>0</v>
      </c>
      <c r="L40" s="32" t="s">
        <v>103</v>
      </c>
      <c r="M40" s="6" t="s">
        <v>286</v>
      </c>
    </row>
    <row r="41" spans="1:14" x14ac:dyDescent="0.2">
      <c r="A41" t="s">
        <v>595</v>
      </c>
      <c r="B41" t="s">
        <v>9</v>
      </c>
      <c r="C41" t="s">
        <v>98</v>
      </c>
      <c r="D41" s="6">
        <v>1</v>
      </c>
      <c r="E41" s="32" t="s">
        <v>104</v>
      </c>
      <c r="F41" s="6" t="s">
        <v>291</v>
      </c>
      <c r="H41" t="s">
        <v>599</v>
      </c>
      <c r="I41" t="s">
        <v>9</v>
      </c>
      <c r="J41" t="s">
        <v>98</v>
      </c>
      <c r="K41" s="6">
        <v>1</v>
      </c>
      <c r="L41" s="32" t="s">
        <v>104</v>
      </c>
      <c r="M41" s="6" t="s">
        <v>291</v>
      </c>
    </row>
    <row r="42" spans="1:14" x14ac:dyDescent="0.2">
      <c r="A42" t="s">
        <v>400</v>
      </c>
      <c r="B42" t="s">
        <v>12</v>
      </c>
      <c r="C42" t="s">
        <v>98</v>
      </c>
      <c r="D42" s="6">
        <v>1</v>
      </c>
      <c r="E42" s="32" t="s">
        <v>104</v>
      </c>
      <c r="H42" t="s">
        <v>559</v>
      </c>
      <c r="I42" t="s">
        <v>13</v>
      </c>
      <c r="J42" t="s">
        <v>98</v>
      </c>
      <c r="K42" s="32">
        <v>0</v>
      </c>
      <c r="L42" s="32" t="s">
        <v>104</v>
      </c>
      <c r="M42" s="32" t="s">
        <v>286</v>
      </c>
      <c r="N42" t="s">
        <v>543</v>
      </c>
    </row>
    <row r="43" spans="1:14" x14ac:dyDescent="0.2">
      <c r="A43" t="s">
        <v>392</v>
      </c>
      <c r="B43" t="s">
        <v>13</v>
      </c>
      <c r="C43" t="s">
        <v>98</v>
      </c>
      <c r="D43" s="6">
        <v>0</v>
      </c>
      <c r="E43" s="32" t="s">
        <v>103</v>
      </c>
      <c r="F43" s="6" t="s">
        <v>286</v>
      </c>
      <c r="H43" t="s">
        <v>567</v>
      </c>
      <c r="I43" t="s">
        <v>13</v>
      </c>
      <c r="J43" t="s">
        <v>98</v>
      </c>
      <c r="K43" s="32">
        <v>0</v>
      </c>
      <c r="L43" s="32" t="s">
        <v>104</v>
      </c>
      <c r="M43" s="32" t="s">
        <v>286</v>
      </c>
      <c r="N43" t="s">
        <v>543</v>
      </c>
    </row>
    <row r="44" spans="1:14" x14ac:dyDescent="0.2">
      <c r="A44" t="s">
        <v>388</v>
      </c>
      <c r="B44" t="s">
        <v>13</v>
      </c>
      <c r="C44" t="s">
        <v>98</v>
      </c>
      <c r="D44" s="6">
        <v>1</v>
      </c>
      <c r="E44" s="32" t="s">
        <v>104</v>
      </c>
      <c r="H44" t="s">
        <v>560</v>
      </c>
      <c r="I44" t="s">
        <v>13</v>
      </c>
      <c r="J44" t="s">
        <v>98</v>
      </c>
      <c r="K44" s="32">
        <v>0</v>
      </c>
      <c r="L44" s="32" t="s">
        <v>104</v>
      </c>
      <c r="M44" s="32" t="s">
        <v>286</v>
      </c>
      <c r="N44" t="s">
        <v>543</v>
      </c>
    </row>
    <row r="45" spans="1:14" x14ac:dyDescent="0.2">
      <c r="A45" t="s">
        <v>372</v>
      </c>
      <c r="B45" t="s">
        <v>14</v>
      </c>
      <c r="C45" t="s">
        <v>98</v>
      </c>
      <c r="D45" s="6">
        <v>0</v>
      </c>
      <c r="E45" s="32" t="s">
        <v>103</v>
      </c>
      <c r="F45" s="6" t="s">
        <v>291</v>
      </c>
      <c r="H45" t="s">
        <v>537</v>
      </c>
      <c r="I45" t="s">
        <v>14</v>
      </c>
      <c r="J45" t="s">
        <v>98</v>
      </c>
      <c r="K45" s="32">
        <v>0</v>
      </c>
      <c r="L45" s="32" t="s">
        <v>103</v>
      </c>
      <c r="M45" s="32" t="s">
        <v>286</v>
      </c>
      <c r="N45" t="s">
        <v>22</v>
      </c>
    </row>
    <row r="46" spans="1:14" x14ac:dyDescent="0.2">
      <c r="A46" t="s">
        <v>596</v>
      </c>
      <c r="B46" t="s">
        <v>14</v>
      </c>
      <c r="C46" t="s">
        <v>98</v>
      </c>
      <c r="D46" s="6">
        <v>2</v>
      </c>
      <c r="E46" s="32" t="s">
        <v>401</v>
      </c>
      <c r="H46" t="s">
        <v>568</v>
      </c>
      <c r="I46" t="s">
        <v>13</v>
      </c>
      <c r="J46" t="s">
        <v>98</v>
      </c>
      <c r="K46" s="32">
        <v>0</v>
      </c>
      <c r="L46" s="32" t="s">
        <v>104</v>
      </c>
      <c r="M46" s="32" t="s">
        <v>286</v>
      </c>
      <c r="N46" t="s">
        <v>543</v>
      </c>
    </row>
    <row r="47" spans="1:14" x14ac:dyDescent="0.2">
      <c r="A47" t="s">
        <v>597</v>
      </c>
      <c r="B47" t="s">
        <v>13</v>
      </c>
      <c r="C47" t="s">
        <v>98</v>
      </c>
      <c r="D47" s="6">
        <v>1</v>
      </c>
      <c r="E47" s="32" t="s">
        <v>104</v>
      </c>
      <c r="H47" t="s">
        <v>605</v>
      </c>
      <c r="I47" t="s">
        <v>9</v>
      </c>
      <c r="J47" t="s">
        <v>98</v>
      </c>
      <c r="K47" s="6">
        <v>0</v>
      </c>
      <c r="L47" s="32" t="s">
        <v>401</v>
      </c>
      <c r="M47" s="6" t="s">
        <v>286</v>
      </c>
    </row>
    <row r="48" spans="1:14" x14ac:dyDescent="0.2">
      <c r="A48" t="s">
        <v>360</v>
      </c>
      <c r="B48" t="s">
        <v>9</v>
      </c>
      <c r="C48" t="s">
        <v>98</v>
      </c>
      <c r="D48" s="6">
        <v>1</v>
      </c>
      <c r="E48" s="32" t="s">
        <v>105</v>
      </c>
      <c r="F48" s="6" t="s">
        <v>286</v>
      </c>
      <c r="H48" t="s">
        <v>606</v>
      </c>
      <c r="I48" t="s">
        <v>14</v>
      </c>
      <c r="J48" t="s">
        <v>98</v>
      </c>
      <c r="K48" s="6">
        <v>1</v>
      </c>
      <c r="L48" s="32" t="s">
        <v>401</v>
      </c>
      <c r="M48" s="6" t="s">
        <v>286</v>
      </c>
    </row>
    <row r="49" spans="1:14" x14ac:dyDescent="0.2">
      <c r="A49" t="s">
        <v>598</v>
      </c>
      <c r="B49" t="s">
        <v>14</v>
      </c>
      <c r="C49" t="s">
        <v>98</v>
      </c>
      <c r="D49" s="6">
        <v>0</v>
      </c>
      <c r="E49" s="32" t="s">
        <v>103</v>
      </c>
      <c r="F49" s="6" t="s">
        <v>286</v>
      </c>
      <c r="H49" t="s">
        <v>353</v>
      </c>
      <c r="I49" t="s">
        <v>9</v>
      </c>
      <c r="J49" t="s">
        <v>98</v>
      </c>
      <c r="K49" s="32">
        <v>1</v>
      </c>
      <c r="L49" s="32" t="s">
        <v>105</v>
      </c>
      <c r="M49" s="32" t="s">
        <v>286</v>
      </c>
    </row>
    <row r="50" spans="1:14" x14ac:dyDescent="0.2">
      <c r="A50" t="s">
        <v>599</v>
      </c>
      <c r="B50" t="s">
        <v>9</v>
      </c>
      <c r="C50" t="s">
        <v>98</v>
      </c>
      <c r="D50" s="6">
        <v>1</v>
      </c>
      <c r="E50" s="32" t="s">
        <v>104</v>
      </c>
      <c r="F50" s="6" t="s">
        <v>291</v>
      </c>
      <c r="H50" t="s">
        <v>561</v>
      </c>
      <c r="I50" t="s">
        <v>13</v>
      </c>
      <c r="J50" t="s">
        <v>98</v>
      </c>
      <c r="K50" s="32">
        <v>0</v>
      </c>
      <c r="L50" s="32" t="s">
        <v>104</v>
      </c>
      <c r="M50" s="32" t="s">
        <v>286</v>
      </c>
      <c r="N50" t="s">
        <v>543</v>
      </c>
    </row>
    <row r="51" spans="1:14" x14ac:dyDescent="0.2">
      <c r="A51" t="s">
        <v>600</v>
      </c>
      <c r="B51" t="s">
        <v>12</v>
      </c>
      <c r="C51" t="s">
        <v>98</v>
      </c>
      <c r="D51" s="6">
        <v>1</v>
      </c>
      <c r="E51" s="32" t="s">
        <v>104</v>
      </c>
      <c r="H51" t="s">
        <v>607</v>
      </c>
      <c r="I51" t="s">
        <v>14</v>
      </c>
      <c r="J51" t="s">
        <v>98</v>
      </c>
      <c r="K51" s="6">
        <v>1</v>
      </c>
      <c r="L51" s="32" t="s">
        <v>103</v>
      </c>
      <c r="M51" s="6" t="s">
        <v>291</v>
      </c>
    </row>
    <row r="52" spans="1:14" x14ac:dyDescent="0.2">
      <c r="A52" t="s">
        <v>601</v>
      </c>
      <c r="B52" t="s">
        <v>13</v>
      </c>
      <c r="C52" t="s">
        <v>98</v>
      </c>
      <c r="D52" s="6">
        <v>1</v>
      </c>
      <c r="E52" s="32" t="s">
        <v>104</v>
      </c>
      <c r="H52" t="s">
        <v>547</v>
      </c>
      <c r="I52" t="s">
        <v>9</v>
      </c>
      <c r="J52" t="s">
        <v>98</v>
      </c>
      <c r="K52" s="32">
        <v>0</v>
      </c>
      <c r="L52" s="32" t="s">
        <v>103</v>
      </c>
      <c r="M52" s="32" t="s">
        <v>286</v>
      </c>
      <c r="N52" t="s">
        <v>22</v>
      </c>
    </row>
    <row r="53" spans="1:14" x14ac:dyDescent="0.2">
      <c r="A53" t="s">
        <v>602</v>
      </c>
      <c r="B53" t="s">
        <v>13</v>
      </c>
      <c r="C53" t="s">
        <v>98</v>
      </c>
      <c r="D53" s="6">
        <v>1</v>
      </c>
      <c r="E53" s="32" t="s">
        <v>104</v>
      </c>
      <c r="H53" t="s">
        <v>556</v>
      </c>
      <c r="I53" t="s">
        <v>9</v>
      </c>
      <c r="J53" t="s">
        <v>98</v>
      </c>
      <c r="K53" s="32">
        <v>0</v>
      </c>
      <c r="L53" s="32" t="s">
        <v>103</v>
      </c>
      <c r="M53" s="32" t="s">
        <v>286</v>
      </c>
      <c r="N53" t="s">
        <v>22</v>
      </c>
    </row>
    <row r="54" spans="1:14" x14ac:dyDescent="0.2">
      <c r="A54" t="s">
        <v>603</v>
      </c>
      <c r="B54" t="s">
        <v>14</v>
      </c>
      <c r="C54" t="s">
        <v>98</v>
      </c>
      <c r="D54" s="6">
        <v>0</v>
      </c>
      <c r="E54" s="32" t="s">
        <v>104</v>
      </c>
      <c r="H54" t="s">
        <v>609</v>
      </c>
      <c r="I54" t="s">
        <v>14</v>
      </c>
      <c r="J54" t="s">
        <v>98</v>
      </c>
      <c r="K54" s="6">
        <v>1</v>
      </c>
      <c r="L54" s="32" t="s">
        <v>401</v>
      </c>
      <c r="M54" s="6" t="s">
        <v>286</v>
      </c>
    </row>
    <row r="55" spans="1:14" x14ac:dyDescent="0.2">
      <c r="A55" t="s">
        <v>604</v>
      </c>
      <c r="B55" t="s">
        <v>9</v>
      </c>
      <c r="C55" t="s">
        <v>98</v>
      </c>
      <c r="D55" s="6">
        <v>1</v>
      </c>
      <c r="E55" s="32" t="s">
        <v>401</v>
      </c>
      <c r="H55" t="s">
        <v>361</v>
      </c>
      <c r="I55" t="s">
        <v>13</v>
      </c>
      <c r="J55" t="s">
        <v>98</v>
      </c>
      <c r="K55" s="32">
        <v>1</v>
      </c>
      <c r="L55" s="32" t="s">
        <v>401</v>
      </c>
      <c r="M55" s="32" t="s">
        <v>286</v>
      </c>
    </row>
    <row r="56" spans="1:14" x14ac:dyDescent="0.2">
      <c r="A56" t="s">
        <v>382</v>
      </c>
      <c r="B56" t="s">
        <v>402</v>
      </c>
      <c r="C56" t="s">
        <v>98</v>
      </c>
      <c r="D56" s="6">
        <v>1</v>
      </c>
      <c r="E56" s="32" t="s">
        <v>105</v>
      </c>
      <c r="H56" t="s">
        <v>538</v>
      </c>
      <c r="I56" t="s">
        <v>13</v>
      </c>
      <c r="J56" t="s">
        <v>98</v>
      </c>
      <c r="K56" s="32">
        <v>0</v>
      </c>
      <c r="L56" s="32" t="s">
        <v>103</v>
      </c>
      <c r="M56" s="32" t="s">
        <v>286</v>
      </c>
      <c r="N56" t="s">
        <v>22</v>
      </c>
    </row>
    <row r="57" spans="1:14" x14ac:dyDescent="0.2">
      <c r="A57" t="s">
        <v>396</v>
      </c>
      <c r="B57" t="s">
        <v>12</v>
      </c>
      <c r="C57" t="s">
        <v>98</v>
      </c>
      <c r="D57" s="6">
        <v>1</v>
      </c>
      <c r="E57" s="32" t="s">
        <v>105</v>
      </c>
      <c r="H57" t="s">
        <v>548</v>
      </c>
      <c r="I57" t="s">
        <v>14</v>
      </c>
      <c r="J57" t="s">
        <v>98</v>
      </c>
      <c r="K57" s="32">
        <v>0</v>
      </c>
      <c r="L57" s="32" t="s">
        <v>103</v>
      </c>
      <c r="M57" s="32" t="s">
        <v>286</v>
      </c>
      <c r="N57" t="s">
        <v>22</v>
      </c>
    </row>
    <row r="58" spans="1:14" x14ac:dyDescent="0.2">
      <c r="A58" t="s">
        <v>84</v>
      </c>
      <c r="B58" t="s">
        <v>12</v>
      </c>
      <c r="C58" t="s">
        <v>98</v>
      </c>
      <c r="D58" s="6">
        <v>0</v>
      </c>
      <c r="E58" s="6" t="s">
        <v>103</v>
      </c>
      <c r="H58" t="s">
        <v>121</v>
      </c>
      <c r="I58" t="s">
        <v>9</v>
      </c>
      <c r="J58" t="s">
        <v>98</v>
      </c>
      <c r="K58" s="32">
        <v>0</v>
      </c>
      <c r="L58" s="32" t="s">
        <v>104</v>
      </c>
      <c r="M58" s="32" t="s">
        <v>286</v>
      </c>
    </row>
    <row r="59" spans="1:14" x14ac:dyDescent="0.2">
      <c r="A59" t="s">
        <v>605</v>
      </c>
      <c r="B59" t="s">
        <v>9</v>
      </c>
      <c r="C59" t="s">
        <v>98</v>
      </c>
      <c r="D59" s="6">
        <v>0</v>
      </c>
      <c r="E59" s="32" t="s">
        <v>401</v>
      </c>
      <c r="F59" s="6" t="s">
        <v>286</v>
      </c>
      <c r="H59" t="s">
        <v>610</v>
      </c>
      <c r="I59" t="s">
        <v>9</v>
      </c>
      <c r="J59" t="s">
        <v>98</v>
      </c>
      <c r="K59" s="6">
        <v>1</v>
      </c>
      <c r="L59" s="32" t="s">
        <v>104</v>
      </c>
      <c r="M59" s="6" t="s">
        <v>291</v>
      </c>
    </row>
    <row r="60" spans="1:14" x14ac:dyDescent="0.2">
      <c r="A60" t="s">
        <v>606</v>
      </c>
      <c r="B60" t="s">
        <v>14</v>
      </c>
      <c r="C60" t="s">
        <v>98</v>
      </c>
      <c r="D60" s="6">
        <v>1</v>
      </c>
      <c r="E60" s="32" t="s">
        <v>401</v>
      </c>
      <c r="F60" s="6" t="s">
        <v>286</v>
      </c>
      <c r="H60" t="s">
        <v>389</v>
      </c>
      <c r="I60" t="s">
        <v>14</v>
      </c>
      <c r="J60" t="s">
        <v>98</v>
      </c>
      <c r="K60" s="32">
        <v>0</v>
      </c>
      <c r="L60" s="32" t="s">
        <v>103</v>
      </c>
      <c r="M60" s="32" t="s">
        <v>286</v>
      </c>
    </row>
    <row r="61" spans="1:14" x14ac:dyDescent="0.2">
      <c r="A61" t="s">
        <v>353</v>
      </c>
      <c r="B61" t="s">
        <v>9</v>
      </c>
      <c r="C61" t="s">
        <v>98</v>
      </c>
      <c r="D61" s="6">
        <v>1</v>
      </c>
      <c r="E61" s="6" t="s">
        <v>105</v>
      </c>
      <c r="F61" s="6" t="s">
        <v>286</v>
      </c>
      <c r="H61" t="s">
        <v>549</v>
      </c>
      <c r="I61" t="s">
        <v>9</v>
      </c>
      <c r="J61" t="s">
        <v>98</v>
      </c>
      <c r="K61" s="32">
        <v>0</v>
      </c>
      <c r="L61" s="32" t="s">
        <v>103</v>
      </c>
      <c r="M61" s="32" t="s">
        <v>286</v>
      </c>
      <c r="N61" t="s">
        <v>22</v>
      </c>
    </row>
    <row r="62" spans="1:14" x14ac:dyDescent="0.2">
      <c r="A62" t="s">
        <v>354</v>
      </c>
      <c r="B62" t="s">
        <v>11</v>
      </c>
      <c r="C62" t="s">
        <v>98</v>
      </c>
      <c r="D62" s="6">
        <v>0</v>
      </c>
      <c r="E62" s="32" t="s">
        <v>104</v>
      </c>
      <c r="H62" t="s">
        <v>539</v>
      </c>
      <c r="I62" t="s">
        <v>9</v>
      </c>
      <c r="J62" t="s">
        <v>98</v>
      </c>
      <c r="K62" s="32">
        <v>0</v>
      </c>
      <c r="L62" s="32" t="s">
        <v>103</v>
      </c>
      <c r="M62" s="32" t="s">
        <v>286</v>
      </c>
      <c r="N62" t="s">
        <v>22</v>
      </c>
    </row>
    <row r="63" spans="1:14" x14ac:dyDescent="0.2">
      <c r="A63" t="s">
        <v>607</v>
      </c>
      <c r="B63" t="s">
        <v>14</v>
      </c>
      <c r="C63" t="s">
        <v>98</v>
      </c>
      <c r="D63" s="6">
        <v>1</v>
      </c>
      <c r="E63" s="32" t="s">
        <v>103</v>
      </c>
      <c r="F63" s="6" t="s">
        <v>291</v>
      </c>
      <c r="H63" t="s">
        <v>615</v>
      </c>
      <c r="I63" t="s">
        <v>9</v>
      </c>
      <c r="J63" t="s">
        <v>98</v>
      </c>
      <c r="K63" s="32">
        <v>1</v>
      </c>
      <c r="L63" s="32" t="s">
        <v>401</v>
      </c>
      <c r="M63" s="32" t="s">
        <v>286</v>
      </c>
    </row>
    <row r="64" spans="1:14" x14ac:dyDescent="0.2">
      <c r="A64" t="s">
        <v>608</v>
      </c>
      <c r="B64" t="s">
        <v>12</v>
      </c>
      <c r="C64" t="s">
        <v>98</v>
      </c>
      <c r="D64" s="6">
        <v>1</v>
      </c>
      <c r="E64" s="32" t="s">
        <v>105</v>
      </c>
      <c r="H64" t="s">
        <v>569</v>
      </c>
      <c r="I64" t="s">
        <v>13</v>
      </c>
      <c r="J64" t="s">
        <v>98</v>
      </c>
      <c r="K64" s="32">
        <v>0</v>
      </c>
      <c r="L64" s="32" t="s">
        <v>104</v>
      </c>
      <c r="M64" s="32" t="s">
        <v>286</v>
      </c>
      <c r="N64" t="s">
        <v>543</v>
      </c>
    </row>
    <row r="65" spans="1:14" x14ac:dyDescent="0.2">
      <c r="A65" t="s">
        <v>609</v>
      </c>
      <c r="B65" t="s">
        <v>14</v>
      </c>
      <c r="C65" t="s">
        <v>98</v>
      </c>
      <c r="D65" s="6">
        <v>1</v>
      </c>
      <c r="E65" s="32" t="s">
        <v>401</v>
      </c>
      <c r="F65" s="6" t="s">
        <v>286</v>
      </c>
      <c r="H65" t="s">
        <v>616</v>
      </c>
      <c r="I65" t="s">
        <v>13</v>
      </c>
      <c r="J65" t="s">
        <v>98</v>
      </c>
      <c r="K65" s="6">
        <v>1</v>
      </c>
      <c r="L65" s="32" t="s">
        <v>401</v>
      </c>
      <c r="M65" s="6" t="s">
        <v>286</v>
      </c>
    </row>
    <row r="66" spans="1:14" x14ac:dyDescent="0.2">
      <c r="A66" t="s">
        <v>361</v>
      </c>
      <c r="B66" t="s">
        <v>13</v>
      </c>
      <c r="C66" t="s">
        <v>98</v>
      </c>
      <c r="D66" s="6">
        <v>1</v>
      </c>
      <c r="E66" s="32" t="s">
        <v>401</v>
      </c>
      <c r="F66" s="6" t="s">
        <v>286</v>
      </c>
      <c r="H66" t="s">
        <v>562</v>
      </c>
      <c r="I66" t="s">
        <v>13</v>
      </c>
      <c r="J66" t="s">
        <v>98</v>
      </c>
      <c r="K66" s="32">
        <v>0</v>
      </c>
      <c r="L66" s="32" t="s">
        <v>104</v>
      </c>
      <c r="M66" s="32" t="s">
        <v>286</v>
      </c>
      <c r="N66" t="s">
        <v>543</v>
      </c>
    </row>
    <row r="67" spans="1:14" x14ac:dyDescent="0.2">
      <c r="A67" t="s">
        <v>80</v>
      </c>
      <c r="B67" t="s">
        <v>99</v>
      </c>
      <c r="C67" t="s">
        <v>403</v>
      </c>
      <c r="E67" s="6"/>
      <c r="H67" t="s">
        <v>120</v>
      </c>
      <c r="I67" t="s">
        <v>13</v>
      </c>
      <c r="J67" t="s">
        <v>98</v>
      </c>
      <c r="K67" s="32">
        <v>0</v>
      </c>
      <c r="L67" s="32" t="s">
        <v>103</v>
      </c>
      <c r="M67" s="32" t="s">
        <v>286</v>
      </c>
    </row>
    <row r="68" spans="1:14" x14ac:dyDescent="0.2">
      <c r="A68" t="s">
        <v>121</v>
      </c>
      <c r="B68" t="s">
        <v>9</v>
      </c>
      <c r="C68" t="s">
        <v>98</v>
      </c>
      <c r="D68" s="6">
        <v>0</v>
      </c>
      <c r="E68" s="32" t="s">
        <v>104</v>
      </c>
      <c r="F68" s="6" t="s">
        <v>286</v>
      </c>
      <c r="H68" t="s">
        <v>618</v>
      </c>
      <c r="I68" t="s">
        <v>12</v>
      </c>
      <c r="J68" t="s">
        <v>98</v>
      </c>
      <c r="K68" s="6">
        <v>0</v>
      </c>
      <c r="L68" s="32" t="s">
        <v>103</v>
      </c>
      <c r="M68" s="6" t="s">
        <v>286</v>
      </c>
    </row>
    <row r="69" spans="1:14" x14ac:dyDescent="0.2">
      <c r="A69" t="s">
        <v>610</v>
      </c>
      <c r="B69" t="s">
        <v>9</v>
      </c>
      <c r="C69" t="s">
        <v>98</v>
      </c>
      <c r="D69" s="6">
        <v>1</v>
      </c>
      <c r="E69" s="32" t="s">
        <v>104</v>
      </c>
      <c r="F69" s="6" t="s">
        <v>291</v>
      </c>
      <c r="H69" t="s">
        <v>362</v>
      </c>
      <c r="I69" t="s">
        <v>9</v>
      </c>
      <c r="J69" t="s">
        <v>98</v>
      </c>
      <c r="K69" s="32">
        <v>1</v>
      </c>
      <c r="L69" s="32" t="s">
        <v>401</v>
      </c>
      <c r="M69" s="32" t="s">
        <v>286</v>
      </c>
    </row>
    <row r="70" spans="1:14" x14ac:dyDescent="0.2">
      <c r="A70" t="s">
        <v>611</v>
      </c>
      <c r="B70" t="s">
        <v>9</v>
      </c>
      <c r="C70" t="s">
        <v>98</v>
      </c>
      <c r="D70" s="6">
        <v>2</v>
      </c>
      <c r="E70" s="32" t="s">
        <v>105</v>
      </c>
      <c r="H70" t="s">
        <v>571</v>
      </c>
      <c r="I70" t="s">
        <v>13</v>
      </c>
      <c r="J70" t="s">
        <v>98</v>
      </c>
      <c r="K70" s="32">
        <v>0</v>
      </c>
      <c r="L70" s="32" t="s">
        <v>104</v>
      </c>
      <c r="M70" s="32" t="s">
        <v>286</v>
      </c>
      <c r="N70" t="s">
        <v>543</v>
      </c>
    </row>
    <row r="71" spans="1:14" x14ac:dyDescent="0.2">
      <c r="A71" t="s">
        <v>389</v>
      </c>
      <c r="B71" t="s">
        <v>14</v>
      </c>
      <c r="C71" t="s">
        <v>98</v>
      </c>
      <c r="D71" s="6">
        <v>0</v>
      </c>
      <c r="E71" s="32" t="s">
        <v>103</v>
      </c>
      <c r="F71" s="6" t="s">
        <v>286</v>
      </c>
      <c r="H71" t="s">
        <v>570</v>
      </c>
      <c r="I71" t="s">
        <v>13</v>
      </c>
      <c r="J71" t="s">
        <v>98</v>
      </c>
      <c r="K71" s="32">
        <v>0</v>
      </c>
      <c r="L71" s="32" t="s">
        <v>104</v>
      </c>
      <c r="M71" s="32" t="s">
        <v>286</v>
      </c>
      <c r="N71" t="s">
        <v>543</v>
      </c>
    </row>
    <row r="72" spans="1:14" x14ac:dyDescent="0.2">
      <c r="A72" t="s">
        <v>612</v>
      </c>
      <c r="B72" t="s">
        <v>613</v>
      </c>
      <c r="C72" t="s">
        <v>98</v>
      </c>
      <c r="D72" s="6">
        <v>0</v>
      </c>
      <c r="E72" s="32" t="s">
        <v>401</v>
      </c>
      <c r="H72" t="s">
        <v>550</v>
      </c>
      <c r="I72" t="s">
        <v>14</v>
      </c>
      <c r="J72" t="s">
        <v>98</v>
      </c>
      <c r="K72" s="32">
        <v>0</v>
      </c>
      <c r="L72" s="32" t="s">
        <v>103</v>
      </c>
      <c r="M72" s="32" t="s">
        <v>286</v>
      </c>
      <c r="N72" t="s">
        <v>22</v>
      </c>
    </row>
    <row r="73" spans="1:14" x14ac:dyDescent="0.2">
      <c r="A73" t="s">
        <v>614</v>
      </c>
      <c r="B73" t="s">
        <v>13</v>
      </c>
      <c r="C73" t="s">
        <v>98</v>
      </c>
      <c r="D73" s="6">
        <v>0</v>
      </c>
      <c r="E73" s="32" t="s">
        <v>104</v>
      </c>
      <c r="H73" t="s">
        <v>375</v>
      </c>
      <c r="I73" t="s">
        <v>9</v>
      </c>
      <c r="J73" t="s">
        <v>98</v>
      </c>
      <c r="K73" s="32">
        <v>1</v>
      </c>
      <c r="L73" s="32" t="s">
        <v>401</v>
      </c>
      <c r="M73" s="32" t="s">
        <v>286</v>
      </c>
    </row>
    <row r="74" spans="1:14" x14ac:dyDescent="0.2">
      <c r="A74" t="s">
        <v>615</v>
      </c>
      <c r="B74" t="s">
        <v>9</v>
      </c>
      <c r="C74" t="s">
        <v>98</v>
      </c>
      <c r="D74" s="6">
        <v>1</v>
      </c>
      <c r="E74" s="32" t="s">
        <v>401</v>
      </c>
      <c r="F74" s="6" t="s">
        <v>286</v>
      </c>
      <c r="H74" t="s">
        <v>625</v>
      </c>
      <c r="I74" t="s">
        <v>13</v>
      </c>
      <c r="J74" t="s">
        <v>98</v>
      </c>
      <c r="K74" s="6">
        <v>0</v>
      </c>
      <c r="L74" s="32" t="s">
        <v>103</v>
      </c>
      <c r="M74" s="6" t="s">
        <v>286</v>
      </c>
    </row>
    <row r="75" spans="1:14" x14ac:dyDescent="0.2">
      <c r="A75" t="s">
        <v>616</v>
      </c>
      <c r="B75" t="s">
        <v>13</v>
      </c>
      <c r="C75" t="s">
        <v>98</v>
      </c>
      <c r="D75" s="6">
        <v>1</v>
      </c>
      <c r="E75" s="32" t="s">
        <v>401</v>
      </c>
      <c r="F75" s="6" t="s">
        <v>286</v>
      </c>
      <c r="H75" t="s">
        <v>540</v>
      </c>
      <c r="I75" t="s">
        <v>14</v>
      </c>
      <c r="J75" t="s">
        <v>98</v>
      </c>
      <c r="K75" s="32">
        <v>0</v>
      </c>
      <c r="L75" s="32" t="s">
        <v>103</v>
      </c>
      <c r="M75" s="32" t="s">
        <v>286</v>
      </c>
      <c r="N75" t="s">
        <v>22</v>
      </c>
    </row>
    <row r="76" spans="1:14" x14ac:dyDescent="0.2">
      <c r="A76" t="s">
        <v>120</v>
      </c>
      <c r="B76" t="s">
        <v>13</v>
      </c>
      <c r="C76" t="s">
        <v>98</v>
      </c>
      <c r="D76" s="6">
        <v>1</v>
      </c>
      <c r="E76" s="32" t="s">
        <v>103</v>
      </c>
      <c r="H76" t="s">
        <v>363</v>
      </c>
      <c r="I76" t="s">
        <v>9</v>
      </c>
      <c r="J76" t="s">
        <v>98</v>
      </c>
      <c r="K76" s="32">
        <v>0</v>
      </c>
      <c r="L76" s="32" t="s">
        <v>104</v>
      </c>
      <c r="M76" s="32" t="s">
        <v>286</v>
      </c>
    </row>
    <row r="77" spans="1:14" x14ac:dyDescent="0.2">
      <c r="A77" t="s">
        <v>373</v>
      </c>
      <c r="B77" t="s">
        <v>11</v>
      </c>
      <c r="C77" t="s">
        <v>98</v>
      </c>
      <c r="D77" s="6">
        <v>0</v>
      </c>
      <c r="E77" s="32" t="s">
        <v>105</v>
      </c>
      <c r="H77" t="s">
        <v>563</v>
      </c>
      <c r="I77" t="s">
        <v>13</v>
      </c>
      <c r="J77" t="s">
        <v>98</v>
      </c>
      <c r="K77" s="32">
        <v>0</v>
      </c>
      <c r="L77" s="32" t="s">
        <v>104</v>
      </c>
      <c r="M77" s="32" t="s">
        <v>286</v>
      </c>
      <c r="N77" t="s">
        <v>543</v>
      </c>
    </row>
    <row r="78" spans="1:14" x14ac:dyDescent="0.2">
      <c r="A78" t="s">
        <v>374</v>
      </c>
      <c r="B78" t="s">
        <v>12</v>
      </c>
      <c r="C78" t="s">
        <v>98</v>
      </c>
      <c r="D78" s="6">
        <v>1</v>
      </c>
      <c r="E78" s="32" t="s">
        <v>105</v>
      </c>
      <c r="H78" t="s">
        <v>628</v>
      </c>
      <c r="J78" t="s">
        <v>403</v>
      </c>
      <c r="K78" s="6">
        <v>1</v>
      </c>
      <c r="L78" s="32" t="s">
        <v>401</v>
      </c>
      <c r="M78" s="6" t="s">
        <v>291</v>
      </c>
    </row>
    <row r="79" spans="1:14" x14ac:dyDescent="0.2">
      <c r="A79" t="s">
        <v>617</v>
      </c>
      <c r="B79" t="s">
        <v>9</v>
      </c>
      <c r="C79" t="s">
        <v>98</v>
      </c>
      <c r="D79" s="6">
        <v>1</v>
      </c>
      <c r="E79" s="32" t="s">
        <v>401</v>
      </c>
      <c r="H79" t="s">
        <v>629</v>
      </c>
      <c r="I79" t="s">
        <v>9</v>
      </c>
      <c r="J79" t="s">
        <v>98</v>
      </c>
      <c r="K79" s="6">
        <v>2</v>
      </c>
      <c r="L79" s="32" t="s">
        <v>105</v>
      </c>
      <c r="M79" s="6" t="s">
        <v>291</v>
      </c>
    </row>
    <row r="80" spans="1:14" x14ac:dyDescent="0.2">
      <c r="A80" t="s">
        <v>618</v>
      </c>
      <c r="B80" t="s">
        <v>12</v>
      </c>
      <c r="C80" t="s">
        <v>98</v>
      </c>
      <c r="D80" s="6">
        <v>0</v>
      </c>
      <c r="E80" s="32" t="s">
        <v>103</v>
      </c>
      <c r="F80" s="6" t="s">
        <v>286</v>
      </c>
      <c r="H80" t="s">
        <v>115</v>
      </c>
      <c r="I80" t="s">
        <v>9</v>
      </c>
      <c r="J80" t="s">
        <v>98</v>
      </c>
      <c r="N80" t="s">
        <v>22</v>
      </c>
    </row>
    <row r="81" spans="1:14" x14ac:dyDescent="0.2">
      <c r="A81" t="s">
        <v>368</v>
      </c>
      <c r="B81" t="s">
        <v>9</v>
      </c>
      <c r="C81" t="s">
        <v>98</v>
      </c>
      <c r="D81" s="6">
        <v>2</v>
      </c>
      <c r="E81" s="32" t="s">
        <v>105</v>
      </c>
      <c r="H81" t="s">
        <v>551</v>
      </c>
      <c r="I81" t="s">
        <v>9</v>
      </c>
      <c r="J81" t="s">
        <v>98</v>
      </c>
      <c r="K81" s="32">
        <v>0</v>
      </c>
      <c r="L81" s="32" t="s">
        <v>103</v>
      </c>
      <c r="M81" s="32" t="s">
        <v>286</v>
      </c>
      <c r="N81" t="s">
        <v>22</v>
      </c>
    </row>
    <row r="82" spans="1:14" x14ac:dyDescent="0.2">
      <c r="A82" t="s">
        <v>619</v>
      </c>
      <c r="B82" t="s">
        <v>12</v>
      </c>
      <c r="C82" t="s">
        <v>98</v>
      </c>
      <c r="D82" s="6">
        <v>1</v>
      </c>
      <c r="E82" s="32" t="s">
        <v>104</v>
      </c>
      <c r="H82" t="s">
        <v>541</v>
      </c>
      <c r="I82" t="s">
        <v>9</v>
      </c>
      <c r="J82" t="s">
        <v>98</v>
      </c>
      <c r="K82" s="32">
        <v>0</v>
      </c>
      <c r="L82" s="32" t="s">
        <v>103</v>
      </c>
      <c r="M82" s="32" t="s">
        <v>286</v>
      </c>
      <c r="N82" t="s">
        <v>22</v>
      </c>
    </row>
    <row r="83" spans="1:14" x14ac:dyDescent="0.2">
      <c r="A83" t="s">
        <v>393</v>
      </c>
      <c r="B83" t="s">
        <v>12</v>
      </c>
      <c r="C83" t="s">
        <v>98</v>
      </c>
      <c r="D83" s="6">
        <v>1</v>
      </c>
      <c r="E83" s="32" t="s">
        <v>104</v>
      </c>
      <c r="H83" t="s">
        <v>552</v>
      </c>
      <c r="I83" t="s">
        <v>14</v>
      </c>
      <c r="J83" t="s">
        <v>98</v>
      </c>
      <c r="K83" s="32">
        <v>0</v>
      </c>
      <c r="L83" s="32" t="s">
        <v>103</v>
      </c>
      <c r="M83" s="32" t="s">
        <v>286</v>
      </c>
      <c r="N83" t="s">
        <v>22</v>
      </c>
    </row>
    <row r="84" spans="1:14" x14ac:dyDescent="0.2">
      <c r="A84" t="s">
        <v>620</v>
      </c>
      <c r="B84" t="s">
        <v>13</v>
      </c>
      <c r="C84" t="s">
        <v>98</v>
      </c>
      <c r="D84" s="6">
        <v>1</v>
      </c>
      <c r="E84" s="32" t="s">
        <v>401</v>
      </c>
      <c r="H84" t="s">
        <v>364</v>
      </c>
      <c r="I84" t="s">
        <v>402</v>
      </c>
      <c r="J84" t="s">
        <v>98</v>
      </c>
      <c r="K84" s="32">
        <v>1</v>
      </c>
      <c r="L84" s="32" t="s">
        <v>401</v>
      </c>
      <c r="M84" s="32" t="s">
        <v>286</v>
      </c>
    </row>
    <row r="85" spans="1:14" x14ac:dyDescent="0.2">
      <c r="A85" t="s">
        <v>621</v>
      </c>
      <c r="B85" t="s">
        <v>13</v>
      </c>
      <c r="C85" t="s">
        <v>98</v>
      </c>
      <c r="D85" s="6">
        <v>0</v>
      </c>
      <c r="E85" s="32" t="s">
        <v>104</v>
      </c>
      <c r="H85" t="s">
        <v>630</v>
      </c>
      <c r="I85" t="s">
        <v>14</v>
      </c>
      <c r="J85" t="s">
        <v>98</v>
      </c>
      <c r="K85" s="32">
        <v>1</v>
      </c>
      <c r="L85" s="32" t="s">
        <v>401</v>
      </c>
      <c r="M85" s="32" t="s">
        <v>291</v>
      </c>
    </row>
    <row r="86" spans="1:14" x14ac:dyDescent="0.2">
      <c r="A86" t="s">
        <v>362</v>
      </c>
      <c r="B86" t="s">
        <v>9</v>
      </c>
      <c r="C86" t="s">
        <v>98</v>
      </c>
      <c r="D86" s="6">
        <v>1</v>
      </c>
      <c r="E86" s="32" t="s">
        <v>401</v>
      </c>
      <c r="F86" s="6" t="s">
        <v>286</v>
      </c>
      <c r="H86" t="s">
        <v>631</v>
      </c>
      <c r="I86" t="s">
        <v>9</v>
      </c>
      <c r="J86" t="s">
        <v>98</v>
      </c>
      <c r="K86" s="6">
        <v>0</v>
      </c>
      <c r="L86" s="32" t="s">
        <v>104</v>
      </c>
      <c r="M86" s="6" t="s">
        <v>286</v>
      </c>
    </row>
    <row r="87" spans="1:14" x14ac:dyDescent="0.2">
      <c r="A87" t="s">
        <v>622</v>
      </c>
      <c r="B87" t="s">
        <v>12</v>
      </c>
      <c r="C87" t="s">
        <v>98</v>
      </c>
      <c r="D87" s="6">
        <v>2</v>
      </c>
      <c r="E87" s="32" t="s">
        <v>104</v>
      </c>
      <c r="H87" t="s">
        <v>632</v>
      </c>
      <c r="I87" t="s">
        <v>402</v>
      </c>
      <c r="J87" t="s">
        <v>98</v>
      </c>
      <c r="K87" s="32">
        <v>1</v>
      </c>
      <c r="L87" s="32" t="s">
        <v>105</v>
      </c>
      <c r="M87" s="32" t="s">
        <v>291</v>
      </c>
    </row>
    <row r="88" spans="1:14" x14ac:dyDescent="0.2">
      <c r="A88" t="s">
        <v>623</v>
      </c>
      <c r="B88" t="s">
        <v>13</v>
      </c>
      <c r="C88" t="s">
        <v>98</v>
      </c>
      <c r="D88" s="6">
        <v>2</v>
      </c>
      <c r="E88" s="32" t="s">
        <v>104</v>
      </c>
      <c r="H88" t="s">
        <v>542</v>
      </c>
      <c r="I88" t="s">
        <v>9</v>
      </c>
      <c r="J88" t="s">
        <v>98</v>
      </c>
      <c r="K88" s="32">
        <v>0</v>
      </c>
      <c r="L88" s="32" t="s">
        <v>103</v>
      </c>
      <c r="M88" s="32" t="s">
        <v>286</v>
      </c>
      <c r="N88" t="s">
        <v>22</v>
      </c>
    </row>
    <row r="89" spans="1:14" x14ac:dyDescent="0.2">
      <c r="A89" t="s">
        <v>624</v>
      </c>
      <c r="B89" t="s">
        <v>12</v>
      </c>
      <c r="C89" t="s">
        <v>98</v>
      </c>
      <c r="D89" s="6">
        <v>1</v>
      </c>
      <c r="E89" s="32" t="s">
        <v>103</v>
      </c>
      <c r="H89" t="s">
        <v>633</v>
      </c>
      <c r="I89" t="s">
        <v>14</v>
      </c>
      <c r="J89" t="s">
        <v>98</v>
      </c>
      <c r="K89" s="32">
        <v>1</v>
      </c>
      <c r="L89" s="32" t="s">
        <v>104</v>
      </c>
      <c r="M89" s="32" t="s">
        <v>291</v>
      </c>
    </row>
    <row r="90" spans="1:14" x14ac:dyDescent="0.2">
      <c r="A90" t="s">
        <v>375</v>
      </c>
      <c r="B90" t="s">
        <v>9</v>
      </c>
      <c r="C90" t="s">
        <v>98</v>
      </c>
      <c r="D90" s="6">
        <v>1</v>
      </c>
      <c r="E90" s="32" t="s">
        <v>401</v>
      </c>
      <c r="F90" s="6" t="s">
        <v>286</v>
      </c>
      <c r="H90" t="s">
        <v>634</v>
      </c>
      <c r="I90" t="s">
        <v>9</v>
      </c>
      <c r="J90" t="s">
        <v>98</v>
      </c>
      <c r="K90" s="32">
        <v>1</v>
      </c>
      <c r="L90" s="32" t="s">
        <v>104</v>
      </c>
      <c r="M90" s="32" t="s">
        <v>291</v>
      </c>
    </row>
    <row r="91" spans="1:14" x14ac:dyDescent="0.2">
      <c r="A91" t="s">
        <v>355</v>
      </c>
      <c r="B91" t="s">
        <v>9</v>
      </c>
      <c r="C91" t="s">
        <v>98</v>
      </c>
      <c r="D91" s="6">
        <v>0</v>
      </c>
      <c r="E91" s="32" t="s">
        <v>104</v>
      </c>
      <c r="H91" t="s">
        <v>635</v>
      </c>
      <c r="I91" t="s">
        <v>402</v>
      </c>
      <c r="J91" t="s">
        <v>98</v>
      </c>
      <c r="K91" s="6">
        <v>0</v>
      </c>
      <c r="L91" s="32" t="s">
        <v>105</v>
      </c>
      <c r="M91" s="6" t="s">
        <v>286</v>
      </c>
    </row>
    <row r="92" spans="1:14" x14ac:dyDescent="0.2">
      <c r="A92" t="s">
        <v>625</v>
      </c>
      <c r="B92" t="s">
        <v>13</v>
      </c>
      <c r="C92" t="s">
        <v>98</v>
      </c>
      <c r="D92" s="6">
        <v>0</v>
      </c>
      <c r="E92" s="32" t="s">
        <v>103</v>
      </c>
      <c r="F92" s="6" t="s">
        <v>286</v>
      </c>
      <c r="H92" t="s">
        <v>553</v>
      </c>
      <c r="I92" t="s">
        <v>14</v>
      </c>
      <c r="J92" t="s">
        <v>98</v>
      </c>
      <c r="K92" s="32">
        <v>0</v>
      </c>
      <c r="L92" s="32" t="s">
        <v>103</v>
      </c>
      <c r="M92" s="32" t="s">
        <v>286</v>
      </c>
      <c r="N92" t="s">
        <v>22</v>
      </c>
    </row>
    <row r="93" spans="1:14" x14ac:dyDescent="0.2">
      <c r="A93" t="s">
        <v>626</v>
      </c>
      <c r="B93" t="s">
        <v>13</v>
      </c>
      <c r="C93" t="s">
        <v>98</v>
      </c>
      <c r="D93" s="6">
        <v>1</v>
      </c>
      <c r="E93" s="32" t="s">
        <v>401</v>
      </c>
      <c r="H93" t="s">
        <v>637</v>
      </c>
      <c r="I93" t="s">
        <v>13</v>
      </c>
      <c r="J93" t="s">
        <v>98</v>
      </c>
      <c r="K93" s="6">
        <v>0</v>
      </c>
      <c r="L93" s="32" t="s">
        <v>104</v>
      </c>
      <c r="M93" s="6" t="s">
        <v>286</v>
      </c>
    </row>
    <row r="94" spans="1:14" x14ac:dyDescent="0.2">
      <c r="A94" t="s">
        <v>363</v>
      </c>
      <c r="B94" t="s">
        <v>9</v>
      </c>
      <c r="C94" t="s">
        <v>98</v>
      </c>
      <c r="D94" s="6">
        <v>0</v>
      </c>
      <c r="E94" s="32" t="s">
        <v>104</v>
      </c>
      <c r="F94" s="6" t="s">
        <v>286</v>
      </c>
      <c r="H94" t="s">
        <v>367</v>
      </c>
      <c r="I94" t="s">
        <v>402</v>
      </c>
      <c r="J94" t="s">
        <v>98</v>
      </c>
      <c r="K94" s="32">
        <v>0</v>
      </c>
      <c r="L94" s="32" t="s">
        <v>105</v>
      </c>
      <c r="M94" s="32" t="s">
        <v>286</v>
      </c>
    </row>
    <row r="95" spans="1:14" x14ac:dyDescent="0.2">
      <c r="A95" t="s">
        <v>89</v>
      </c>
      <c r="B95" t="s">
        <v>12</v>
      </c>
      <c r="C95" t="s">
        <v>98</v>
      </c>
      <c r="D95" s="6">
        <v>0</v>
      </c>
      <c r="E95" s="6" t="s">
        <v>103</v>
      </c>
      <c r="H95" t="s">
        <v>638</v>
      </c>
      <c r="I95" t="s">
        <v>12</v>
      </c>
      <c r="J95" t="s">
        <v>98</v>
      </c>
      <c r="K95" s="32">
        <v>1</v>
      </c>
      <c r="L95" s="32" t="s">
        <v>105</v>
      </c>
      <c r="M95" s="32" t="s">
        <v>291</v>
      </c>
    </row>
    <row r="96" spans="1:14" x14ac:dyDescent="0.2">
      <c r="A96" t="s">
        <v>627</v>
      </c>
      <c r="B96" t="s">
        <v>12</v>
      </c>
      <c r="C96" t="s">
        <v>98</v>
      </c>
      <c r="D96" s="6">
        <v>1</v>
      </c>
      <c r="E96" s="32" t="s">
        <v>401</v>
      </c>
      <c r="H96" t="s">
        <v>544</v>
      </c>
      <c r="I96" t="s">
        <v>9</v>
      </c>
      <c r="J96" t="s">
        <v>98</v>
      </c>
      <c r="K96" s="32">
        <v>0</v>
      </c>
      <c r="L96" s="32" t="s">
        <v>103</v>
      </c>
      <c r="M96" s="32" t="s">
        <v>286</v>
      </c>
      <c r="N96" t="s">
        <v>22</v>
      </c>
    </row>
    <row r="97" spans="1:14" x14ac:dyDescent="0.2">
      <c r="A97" t="s">
        <v>628</v>
      </c>
      <c r="C97" t="s">
        <v>403</v>
      </c>
      <c r="D97" s="6">
        <v>1</v>
      </c>
      <c r="E97" s="32" t="s">
        <v>401</v>
      </c>
      <c r="F97" s="6" t="s">
        <v>291</v>
      </c>
      <c r="H97" t="s">
        <v>639</v>
      </c>
      <c r="I97" t="s">
        <v>14</v>
      </c>
      <c r="J97" t="s">
        <v>98</v>
      </c>
      <c r="K97" s="32">
        <v>0</v>
      </c>
      <c r="L97" s="32" t="s">
        <v>401</v>
      </c>
      <c r="M97" s="32" t="s">
        <v>286</v>
      </c>
    </row>
    <row r="98" spans="1:14" x14ac:dyDescent="0.2">
      <c r="A98" t="s">
        <v>629</v>
      </c>
      <c r="B98" t="s">
        <v>9</v>
      </c>
      <c r="C98" t="s">
        <v>98</v>
      </c>
      <c r="D98" s="6">
        <v>2</v>
      </c>
      <c r="E98" s="32" t="s">
        <v>105</v>
      </c>
      <c r="F98" s="6" t="s">
        <v>291</v>
      </c>
      <c r="H98" t="s">
        <v>640</v>
      </c>
      <c r="I98" t="s">
        <v>402</v>
      </c>
      <c r="J98" t="s">
        <v>98</v>
      </c>
      <c r="K98" s="6">
        <v>0</v>
      </c>
      <c r="L98" s="32" t="s">
        <v>105</v>
      </c>
      <c r="M98" s="6" t="s">
        <v>286</v>
      </c>
    </row>
    <row r="99" spans="1:14" x14ac:dyDescent="0.2">
      <c r="A99" t="s">
        <v>364</v>
      </c>
      <c r="B99" t="s">
        <v>402</v>
      </c>
      <c r="C99" t="s">
        <v>98</v>
      </c>
      <c r="D99" s="6">
        <v>1</v>
      </c>
      <c r="E99" s="32" t="s">
        <v>401</v>
      </c>
      <c r="F99" s="6" t="s">
        <v>286</v>
      </c>
      <c r="H99" t="s">
        <v>365</v>
      </c>
      <c r="I99" t="s">
        <v>13</v>
      </c>
      <c r="J99" t="s">
        <v>98</v>
      </c>
      <c r="K99" s="32">
        <v>0</v>
      </c>
      <c r="L99" s="32" t="s">
        <v>104</v>
      </c>
      <c r="M99" s="32" t="s">
        <v>291</v>
      </c>
    </row>
    <row r="100" spans="1:14" x14ac:dyDescent="0.2">
      <c r="A100" t="s">
        <v>630</v>
      </c>
      <c r="B100" t="s">
        <v>14</v>
      </c>
      <c r="C100" t="s">
        <v>98</v>
      </c>
      <c r="D100" s="6">
        <v>1</v>
      </c>
      <c r="E100" s="32" t="s">
        <v>401</v>
      </c>
      <c r="F100" s="6" t="s">
        <v>291</v>
      </c>
      <c r="H100" t="s">
        <v>554</v>
      </c>
      <c r="I100" t="s">
        <v>14</v>
      </c>
      <c r="J100" t="s">
        <v>98</v>
      </c>
      <c r="K100" s="32">
        <v>0</v>
      </c>
      <c r="L100" s="32" t="s">
        <v>103</v>
      </c>
      <c r="M100" s="32" t="s">
        <v>286</v>
      </c>
      <c r="N100" t="s">
        <v>22</v>
      </c>
    </row>
    <row r="101" spans="1:14" x14ac:dyDescent="0.2">
      <c r="A101" t="s">
        <v>631</v>
      </c>
      <c r="B101" t="s">
        <v>9</v>
      </c>
      <c r="C101" t="s">
        <v>98</v>
      </c>
      <c r="D101" s="6">
        <v>0</v>
      </c>
      <c r="E101" s="32" t="s">
        <v>104</v>
      </c>
      <c r="F101" s="6" t="s">
        <v>286</v>
      </c>
      <c r="H101" t="s">
        <v>641</v>
      </c>
      <c r="I101" t="s">
        <v>9</v>
      </c>
      <c r="J101" t="s">
        <v>98</v>
      </c>
      <c r="K101" s="6">
        <v>0</v>
      </c>
      <c r="L101" s="32" t="s">
        <v>104</v>
      </c>
      <c r="M101" s="6" t="s">
        <v>286</v>
      </c>
    </row>
    <row r="102" spans="1:14" x14ac:dyDescent="0.2">
      <c r="A102" t="s">
        <v>632</v>
      </c>
      <c r="B102" t="s">
        <v>402</v>
      </c>
      <c r="C102" t="s">
        <v>98</v>
      </c>
      <c r="D102" s="6">
        <v>1</v>
      </c>
      <c r="E102" s="32" t="s">
        <v>105</v>
      </c>
      <c r="F102" s="6" t="s">
        <v>291</v>
      </c>
      <c r="H102" t="s">
        <v>545</v>
      </c>
      <c r="I102" t="s">
        <v>9</v>
      </c>
      <c r="J102" t="s">
        <v>98</v>
      </c>
      <c r="K102" s="32">
        <v>0</v>
      </c>
      <c r="L102" s="32" t="s">
        <v>103</v>
      </c>
      <c r="M102" s="32" t="s">
        <v>286</v>
      </c>
      <c r="N102" t="s">
        <v>22</v>
      </c>
    </row>
    <row r="103" spans="1:14" x14ac:dyDescent="0.2">
      <c r="A103" t="s">
        <v>633</v>
      </c>
      <c r="B103" t="s">
        <v>14</v>
      </c>
      <c r="C103" t="s">
        <v>98</v>
      </c>
      <c r="D103" s="6">
        <v>1</v>
      </c>
      <c r="E103" s="32" t="s">
        <v>104</v>
      </c>
      <c r="F103" s="6" t="s">
        <v>291</v>
      </c>
      <c r="H103" t="s">
        <v>643</v>
      </c>
      <c r="I103" t="s">
        <v>14</v>
      </c>
      <c r="J103" t="s">
        <v>98</v>
      </c>
      <c r="K103" s="6">
        <v>0</v>
      </c>
      <c r="L103" s="32" t="s">
        <v>104</v>
      </c>
      <c r="M103" s="6" t="s">
        <v>286</v>
      </c>
    </row>
    <row r="104" spans="1:14" x14ac:dyDescent="0.2">
      <c r="A104" t="s">
        <v>376</v>
      </c>
      <c r="B104" t="s">
        <v>13</v>
      </c>
      <c r="C104" t="s">
        <v>98</v>
      </c>
      <c r="D104" s="6">
        <v>1</v>
      </c>
      <c r="E104" s="32" t="s">
        <v>401</v>
      </c>
      <c r="H104" t="s">
        <v>572</v>
      </c>
      <c r="I104" t="s">
        <v>13</v>
      </c>
      <c r="J104" t="s">
        <v>98</v>
      </c>
      <c r="K104" s="32">
        <v>0</v>
      </c>
      <c r="L104" s="32" t="s">
        <v>104</v>
      </c>
      <c r="M104" s="32" t="s">
        <v>286</v>
      </c>
      <c r="N104" t="s">
        <v>543</v>
      </c>
    </row>
    <row r="105" spans="1:14" x14ac:dyDescent="0.2">
      <c r="A105" t="s">
        <v>634</v>
      </c>
      <c r="B105" t="s">
        <v>9</v>
      </c>
      <c r="C105" t="s">
        <v>98</v>
      </c>
      <c r="D105" s="6">
        <v>1</v>
      </c>
      <c r="E105" s="32" t="s">
        <v>104</v>
      </c>
      <c r="F105" s="6" t="s">
        <v>291</v>
      </c>
      <c r="H105" t="s">
        <v>649</v>
      </c>
      <c r="I105" t="s">
        <v>402</v>
      </c>
      <c r="J105" t="s">
        <v>98</v>
      </c>
      <c r="K105" s="6">
        <v>1</v>
      </c>
      <c r="L105" s="32" t="s">
        <v>105</v>
      </c>
      <c r="M105" s="6" t="s">
        <v>286</v>
      </c>
    </row>
    <row r="106" spans="1:14" x14ac:dyDescent="0.2">
      <c r="A106" t="s">
        <v>377</v>
      </c>
      <c r="B106" t="s">
        <v>9</v>
      </c>
      <c r="C106" t="s">
        <v>98</v>
      </c>
      <c r="D106" s="6">
        <v>1</v>
      </c>
      <c r="E106" s="32" t="s">
        <v>401</v>
      </c>
      <c r="H106" t="s">
        <v>653</v>
      </c>
      <c r="I106" t="s">
        <v>14</v>
      </c>
      <c r="J106" t="s">
        <v>98</v>
      </c>
      <c r="K106" s="6">
        <v>1</v>
      </c>
      <c r="L106" s="32" t="s">
        <v>401</v>
      </c>
      <c r="M106" s="6" t="s">
        <v>286</v>
      </c>
    </row>
    <row r="107" spans="1:14" x14ac:dyDescent="0.2">
      <c r="A107" t="s">
        <v>97</v>
      </c>
      <c r="B107" t="s">
        <v>13</v>
      </c>
      <c r="C107" t="s">
        <v>98</v>
      </c>
      <c r="D107" s="6">
        <v>0</v>
      </c>
      <c r="E107" s="6" t="s">
        <v>104</v>
      </c>
      <c r="H107" t="s">
        <v>555</v>
      </c>
      <c r="I107" t="s">
        <v>13</v>
      </c>
      <c r="J107" t="s">
        <v>98</v>
      </c>
      <c r="K107" s="32">
        <v>0</v>
      </c>
      <c r="L107" s="32" t="s">
        <v>103</v>
      </c>
      <c r="M107" s="32" t="s">
        <v>286</v>
      </c>
      <c r="N107" t="s">
        <v>22</v>
      </c>
    </row>
    <row r="108" spans="1:14" x14ac:dyDescent="0.2">
      <c r="A108" t="s">
        <v>635</v>
      </c>
      <c r="B108" t="s">
        <v>402</v>
      </c>
      <c r="C108" t="s">
        <v>98</v>
      </c>
      <c r="D108" s="6">
        <v>0</v>
      </c>
      <c r="E108" s="32" t="s">
        <v>105</v>
      </c>
      <c r="F108" s="6" t="s">
        <v>286</v>
      </c>
      <c r="H108" t="s">
        <v>366</v>
      </c>
      <c r="I108" t="s">
        <v>9</v>
      </c>
      <c r="J108" t="s">
        <v>98</v>
      </c>
      <c r="K108" s="32">
        <v>0</v>
      </c>
      <c r="L108" s="32" t="s">
        <v>104</v>
      </c>
      <c r="M108" s="32" t="s">
        <v>286</v>
      </c>
    </row>
    <row r="109" spans="1:14" x14ac:dyDescent="0.2">
      <c r="A109" t="s">
        <v>636</v>
      </c>
      <c r="C109" t="s">
        <v>403</v>
      </c>
      <c r="D109" s="6">
        <v>1</v>
      </c>
      <c r="E109" s="32" t="s">
        <v>401</v>
      </c>
      <c r="H109" t="s">
        <v>656</v>
      </c>
      <c r="I109" t="s">
        <v>9</v>
      </c>
      <c r="J109" t="s">
        <v>98</v>
      </c>
      <c r="K109" s="6">
        <v>1</v>
      </c>
      <c r="L109" s="32" t="s">
        <v>105</v>
      </c>
      <c r="M109" s="6" t="s">
        <v>286</v>
      </c>
    </row>
    <row r="110" spans="1:14" x14ac:dyDescent="0.2">
      <c r="A110" t="s">
        <v>81</v>
      </c>
      <c r="B110" t="s">
        <v>13</v>
      </c>
      <c r="C110" t="s">
        <v>98</v>
      </c>
      <c r="D110" s="6">
        <v>0</v>
      </c>
      <c r="E110" s="6" t="s">
        <v>104</v>
      </c>
      <c r="H110" t="s">
        <v>564</v>
      </c>
      <c r="I110" t="s">
        <v>13</v>
      </c>
      <c r="J110" t="s">
        <v>98</v>
      </c>
      <c r="K110" s="32">
        <v>0</v>
      </c>
      <c r="L110" s="32" t="s">
        <v>104</v>
      </c>
      <c r="M110" s="32" t="s">
        <v>286</v>
      </c>
      <c r="N110" t="s">
        <v>543</v>
      </c>
    </row>
    <row r="111" spans="1:14" x14ac:dyDescent="0.2">
      <c r="A111" t="s">
        <v>637</v>
      </c>
      <c r="B111" t="s">
        <v>13</v>
      </c>
      <c r="C111" t="s">
        <v>98</v>
      </c>
      <c r="D111" s="6">
        <v>0</v>
      </c>
      <c r="E111" s="32" t="s">
        <v>104</v>
      </c>
      <c r="F111" s="6" t="s">
        <v>286</v>
      </c>
      <c r="H111" t="s">
        <v>657</v>
      </c>
      <c r="I111" t="s">
        <v>13</v>
      </c>
      <c r="J111" t="s">
        <v>98</v>
      </c>
      <c r="K111" s="6">
        <v>0</v>
      </c>
      <c r="L111" s="32" t="s">
        <v>103</v>
      </c>
      <c r="M111" s="6" t="s">
        <v>286</v>
      </c>
    </row>
    <row r="112" spans="1:14" x14ac:dyDescent="0.2">
      <c r="A112" t="s">
        <v>378</v>
      </c>
      <c r="B112" t="s">
        <v>14</v>
      </c>
      <c r="C112" t="s">
        <v>98</v>
      </c>
      <c r="D112" s="6">
        <v>1</v>
      </c>
      <c r="E112" s="32" t="s">
        <v>104</v>
      </c>
      <c r="H112" t="s">
        <v>659</v>
      </c>
      <c r="I112" t="s">
        <v>14</v>
      </c>
      <c r="J112" t="s">
        <v>98</v>
      </c>
      <c r="K112" s="6">
        <v>0</v>
      </c>
      <c r="L112" s="32" t="s">
        <v>104</v>
      </c>
      <c r="M112" s="6" t="s">
        <v>286</v>
      </c>
    </row>
    <row r="113" spans="1:14" x14ac:dyDescent="0.2">
      <c r="A113" t="s">
        <v>390</v>
      </c>
      <c r="C113" t="s">
        <v>403</v>
      </c>
      <c r="D113" s="6">
        <v>0</v>
      </c>
      <c r="H113" t="s">
        <v>660</v>
      </c>
      <c r="I113" t="s">
        <v>9</v>
      </c>
      <c r="J113" t="s">
        <v>98</v>
      </c>
      <c r="K113" s="6">
        <v>0</v>
      </c>
      <c r="L113" s="32" t="s">
        <v>104</v>
      </c>
      <c r="M113" s="6" t="s">
        <v>286</v>
      </c>
    </row>
    <row r="114" spans="1:14" x14ac:dyDescent="0.2">
      <c r="A114" t="s">
        <v>367</v>
      </c>
      <c r="B114" t="s">
        <v>402</v>
      </c>
      <c r="C114" t="s">
        <v>98</v>
      </c>
      <c r="D114" s="6">
        <v>0</v>
      </c>
      <c r="E114" s="32" t="s">
        <v>105</v>
      </c>
      <c r="F114" s="6" t="s">
        <v>286</v>
      </c>
      <c r="H114" s="61" t="s">
        <v>661</v>
      </c>
      <c r="I114" s="61" t="s">
        <v>9</v>
      </c>
      <c r="J114" s="61" t="s">
        <v>98</v>
      </c>
      <c r="K114" s="63">
        <v>2</v>
      </c>
      <c r="L114" s="62" t="s">
        <v>401</v>
      </c>
      <c r="M114" s="63" t="s">
        <v>291</v>
      </c>
    </row>
    <row r="115" spans="1:14" x14ac:dyDescent="0.2">
      <c r="A115" t="s">
        <v>638</v>
      </c>
      <c r="B115" t="s">
        <v>12</v>
      </c>
      <c r="C115" t="s">
        <v>98</v>
      </c>
      <c r="D115" s="6">
        <v>1</v>
      </c>
      <c r="E115" s="32" t="s">
        <v>105</v>
      </c>
      <c r="F115" s="6" t="s">
        <v>291</v>
      </c>
      <c r="H115" t="s">
        <v>379</v>
      </c>
      <c r="I115" t="s">
        <v>9</v>
      </c>
      <c r="J115" t="s">
        <v>98</v>
      </c>
      <c r="K115" s="32">
        <v>1</v>
      </c>
      <c r="L115" s="32" t="s">
        <v>401</v>
      </c>
      <c r="M115" s="32" t="s">
        <v>291</v>
      </c>
    </row>
    <row r="116" spans="1:14" x14ac:dyDescent="0.2">
      <c r="A116" t="s">
        <v>639</v>
      </c>
      <c r="B116" t="s">
        <v>14</v>
      </c>
      <c r="C116" t="s">
        <v>98</v>
      </c>
      <c r="D116" s="6">
        <v>0</v>
      </c>
      <c r="E116" s="32" t="s">
        <v>401</v>
      </c>
      <c r="F116" s="6" t="s">
        <v>286</v>
      </c>
      <c r="H116" t="s">
        <v>116</v>
      </c>
      <c r="I116" t="s">
        <v>13</v>
      </c>
      <c r="J116" t="s">
        <v>98</v>
      </c>
      <c r="N116" t="s">
        <v>543</v>
      </c>
    </row>
    <row r="117" spans="1:14" x14ac:dyDescent="0.2">
      <c r="A117" t="s">
        <v>394</v>
      </c>
      <c r="B117" t="s">
        <v>13</v>
      </c>
      <c r="C117" t="s">
        <v>98</v>
      </c>
      <c r="D117" s="6">
        <v>0</v>
      </c>
      <c r="E117" s="32" t="s">
        <v>104</v>
      </c>
      <c r="K117"/>
      <c r="L117"/>
      <c r="M117"/>
    </row>
    <row r="118" spans="1:14" x14ac:dyDescent="0.2">
      <c r="A118" t="s">
        <v>640</v>
      </c>
      <c r="B118" t="s">
        <v>402</v>
      </c>
      <c r="C118" t="s">
        <v>98</v>
      </c>
      <c r="D118" s="6">
        <v>0</v>
      </c>
      <c r="E118" s="32" t="s">
        <v>105</v>
      </c>
      <c r="F118" s="6" t="s">
        <v>286</v>
      </c>
      <c r="K118"/>
      <c r="L118"/>
      <c r="M118"/>
    </row>
    <row r="119" spans="1:14" x14ac:dyDescent="0.2">
      <c r="A119" t="s">
        <v>365</v>
      </c>
      <c r="B119" t="s">
        <v>13</v>
      </c>
      <c r="C119" t="s">
        <v>98</v>
      </c>
      <c r="D119" s="6">
        <v>0</v>
      </c>
      <c r="E119" s="32" t="s">
        <v>104</v>
      </c>
      <c r="F119" s="6" t="s">
        <v>291</v>
      </c>
      <c r="K119"/>
      <c r="L119"/>
      <c r="M119"/>
    </row>
    <row r="120" spans="1:14" x14ac:dyDescent="0.2">
      <c r="A120" t="s">
        <v>641</v>
      </c>
      <c r="B120" t="s">
        <v>9</v>
      </c>
      <c r="C120" t="s">
        <v>98</v>
      </c>
      <c r="D120" s="6">
        <v>0</v>
      </c>
      <c r="E120" s="32" t="s">
        <v>104</v>
      </c>
      <c r="F120" s="6" t="s">
        <v>286</v>
      </c>
      <c r="K120"/>
      <c r="L120"/>
      <c r="M120"/>
    </row>
    <row r="121" spans="1:14" x14ac:dyDescent="0.2">
      <c r="A121" t="s">
        <v>93</v>
      </c>
      <c r="B121" t="s">
        <v>12</v>
      </c>
      <c r="C121" t="s">
        <v>98</v>
      </c>
      <c r="D121" s="6">
        <v>1</v>
      </c>
      <c r="E121" s="6" t="s">
        <v>104</v>
      </c>
      <c r="K121"/>
      <c r="L121"/>
      <c r="M121"/>
    </row>
    <row r="122" spans="1:14" x14ac:dyDescent="0.2">
      <c r="A122" t="s">
        <v>642</v>
      </c>
      <c r="B122" t="s">
        <v>12</v>
      </c>
      <c r="C122" t="s">
        <v>98</v>
      </c>
      <c r="D122" s="6">
        <v>1</v>
      </c>
      <c r="E122" s="32" t="s">
        <v>104</v>
      </c>
      <c r="K122"/>
      <c r="L122"/>
      <c r="M122"/>
    </row>
    <row r="123" spans="1:14" x14ac:dyDescent="0.2">
      <c r="A123" t="s">
        <v>391</v>
      </c>
      <c r="B123" t="s">
        <v>13</v>
      </c>
      <c r="C123" t="s">
        <v>98</v>
      </c>
      <c r="D123" s="6">
        <v>1</v>
      </c>
      <c r="E123" s="32" t="s">
        <v>401</v>
      </c>
      <c r="K123"/>
      <c r="L123"/>
      <c r="M123"/>
    </row>
    <row r="124" spans="1:14" x14ac:dyDescent="0.2">
      <c r="A124" t="s">
        <v>643</v>
      </c>
      <c r="B124" t="s">
        <v>14</v>
      </c>
      <c r="C124" t="s">
        <v>98</v>
      </c>
      <c r="D124" s="6">
        <v>0</v>
      </c>
      <c r="E124" s="32" t="s">
        <v>104</v>
      </c>
      <c r="F124" s="6" t="s">
        <v>286</v>
      </c>
      <c r="K124"/>
      <c r="L124"/>
      <c r="M124"/>
    </row>
    <row r="125" spans="1:14" x14ac:dyDescent="0.2">
      <c r="A125" t="s">
        <v>644</v>
      </c>
      <c r="B125" t="s">
        <v>12</v>
      </c>
      <c r="C125" t="s">
        <v>98</v>
      </c>
      <c r="D125" s="6">
        <v>1</v>
      </c>
      <c r="E125" s="32" t="s">
        <v>104</v>
      </c>
      <c r="K125"/>
      <c r="L125"/>
      <c r="M125"/>
    </row>
    <row r="126" spans="1:14" x14ac:dyDescent="0.2">
      <c r="A126" t="s">
        <v>645</v>
      </c>
      <c r="B126" t="s">
        <v>12</v>
      </c>
      <c r="C126" t="s">
        <v>98</v>
      </c>
      <c r="D126" s="6">
        <v>0</v>
      </c>
      <c r="E126" s="32" t="s">
        <v>103</v>
      </c>
      <c r="K126"/>
      <c r="L126"/>
      <c r="M126"/>
    </row>
    <row r="127" spans="1:14" x14ac:dyDescent="0.2">
      <c r="A127" t="s">
        <v>646</v>
      </c>
      <c r="B127" t="s">
        <v>12</v>
      </c>
      <c r="C127" t="s">
        <v>98</v>
      </c>
      <c r="D127" s="6">
        <v>0</v>
      </c>
      <c r="E127" s="32" t="s">
        <v>104</v>
      </c>
      <c r="K127"/>
      <c r="L127"/>
      <c r="M127"/>
    </row>
    <row r="128" spans="1:14" x14ac:dyDescent="0.2">
      <c r="A128" t="s">
        <v>647</v>
      </c>
      <c r="B128" t="s">
        <v>13</v>
      </c>
      <c r="C128" t="s">
        <v>98</v>
      </c>
      <c r="D128" s="6">
        <v>0</v>
      </c>
      <c r="E128" s="32" t="s">
        <v>104</v>
      </c>
      <c r="K128"/>
      <c r="L128"/>
      <c r="M128"/>
    </row>
    <row r="129" spans="1:13" x14ac:dyDescent="0.2">
      <c r="A129" t="s">
        <v>356</v>
      </c>
      <c r="C129" t="s">
        <v>403</v>
      </c>
      <c r="D129" s="6">
        <v>1</v>
      </c>
      <c r="E129" s="32" t="s">
        <v>105</v>
      </c>
      <c r="K129"/>
      <c r="L129"/>
      <c r="M129"/>
    </row>
    <row r="130" spans="1:13" x14ac:dyDescent="0.2">
      <c r="A130" t="s">
        <v>648</v>
      </c>
      <c r="B130" t="s">
        <v>12</v>
      </c>
      <c r="C130" t="s">
        <v>98</v>
      </c>
      <c r="D130" s="6">
        <v>1</v>
      </c>
      <c r="E130" s="32" t="s">
        <v>401</v>
      </c>
      <c r="K130"/>
      <c r="L130"/>
      <c r="M130"/>
    </row>
    <row r="131" spans="1:13" x14ac:dyDescent="0.2">
      <c r="A131" t="s">
        <v>649</v>
      </c>
      <c r="B131" t="s">
        <v>402</v>
      </c>
      <c r="C131" t="s">
        <v>98</v>
      </c>
      <c r="D131" s="6">
        <v>1</v>
      </c>
      <c r="E131" s="32" t="s">
        <v>105</v>
      </c>
      <c r="F131" s="6" t="s">
        <v>286</v>
      </c>
      <c r="K131"/>
      <c r="L131"/>
      <c r="M131"/>
    </row>
    <row r="132" spans="1:13" x14ac:dyDescent="0.2">
      <c r="A132" t="s">
        <v>85</v>
      </c>
      <c r="B132" s="5" t="s">
        <v>99</v>
      </c>
      <c r="D132" s="6">
        <v>0</v>
      </c>
      <c r="E132" s="7" t="s">
        <v>99</v>
      </c>
      <c r="K132"/>
      <c r="L132"/>
      <c r="M132"/>
    </row>
    <row r="133" spans="1:13" x14ac:dyDescent="0.2">
      <c r="A133" t="s">
        <v>94</v>
      </c>
      <c r="B133" t="s">
        <v>10</v>
      </c>
      <c r="C133" t="s">
        <v>98</v>
      </c>
      <c r="D133" s="6">
        <v>1</v>
      </c>
      <c r="E133" s="6" t="s">
        <v>104</v>
      </c>
      <c r="K133"/>
      <c r="L133"/>
      <c r="M133"/>
    </row>
    <row r="134" spans="1:13" x14ac:dyDescent="0.2">
      <c r="A134" t="s">
        <v>650</v>
      </c>
      <c r="C134" t="s">
        <v>403</v>
      </c>
      <c r="D134" s="6">
        <v>0</v>
      </c>
      <c r="E134" s="7" t="s">
        <v>99</v>
      </c>
      <c r="K134"/>
      <c r="L134"/>
      <c r="M134"/>
    </row>
    <row r="135" spans="1:13" x14ac:dyDescent="0.2">
      <c r="A135" t="s">
        <v>651</v>
      </c>
      <c r="B135" t="s">
        <v>12</v>
      </c>
      <c r="C135" t="s">
        <v>98</v>
      </c>
      <c r="D135" s="6">
        <v>0</v>
      </c>
      <c r="E135" s="32" t="s">
        <v>104</v>
      </c>
      <c r="K135"/>
      <c r="L135"/>
      <c r="M135"/>
    </row>
    <row r="136" spans="1:13" x14ac:dyDescent="0.2">
      <c r="A136" t="s">
        <v>652</v>
      </c>
      <c r="B136" t="s">
        <v>12</v>
      </c>
      <c r="C136" t="s">
        <v>98</v>
      </c>
      <c r="D136" s="6">
        <v>1</v>
      </c>
      <c r="E136" s="32" t="s">
        <v>104</v>
      </c>
      <c r="K136"/>
      <c r="L136"/>
      <c r="M136"/>
    </row>
    <row r="137" spans="1:13" x14ac:dyDescent="0.2">
      <c r="A137" t="s">
        <v>96</v>
      </c>
      <c r="B137" t="s">
        <v>12</v>
      </c>
      <c r="C137" t="s">
        <v>98</v>
      </c>
      <c r="D137" s="6">
        <v>2</v>
      </c>
      <c r="E137" s="6" t="s">
        <v>103</v>
      </c>
      <c r="K137"/>
      <c r="L137"/>
      <c r="M137"/>
    </row>
    <row r="138" spans="1:13" x14ac:dyDescent="0.2">
      <c r="A138" t="s">
        <v>653</v>
      </c>
      <c r="B138" t="s">
        <v>14</v>
      </c>
      <c r="C138" t="s">
        <v>98</v>
      </c>
      <c r="D138" s="6">
        <v>1</v>
      </c>
      <c r="E138" s="32" t="s">
        <v>401</v>
      </c>
      <c r="F138" s="6" t="s">
        <v>286</v>
      </c>
      <c r="K138"/>
      <c r="L138"/>
      <c r="M138"/>
    </row>
    <row r="139" spans="1:13" x14ac:dyDescent="0.2">
      <c r="A139" t="s">
        <v>331</v>
      </c>
      <c r="D139" s="6">
        <v>0</v>
      </c>
      <c r="K139"/>
      <c r="L139"/>
      <c r="M139"/>
    </row>
    <row r="140" spans="1:13" x14ac:dyDescent="0.2">
      <c r="A140" t="s">
        <v>654</v>
      </c>
      <c r="B140" t="s">
        <v>13</v>
      </c>
      <c r="C140" t="s">
        <v>98</v>
      </c>
      <c r="D140" s="6">
        <v>0</v>
      </c>
      <c r="E140" s="32" t="s">
        <v>103</v>
      </c>
      <c r="K140"/>
      <c r="L140"/>
      <c r="M140"/>
    </row>
    <row r="141" spans="1:13" x14ac:dyDescent="0.2">
      <c r="A141" t="s">
        <v>366</v>
      </c>
      <c r="B141" t="s">
        <v>9</v>
      </c>
      <c r="C141" t="s">
        <v>98</v>
      </c>
      <c r="D141" s="6">
        <v>0</v>
      </c>
      <c r="E141" s="32" t="s">
        <v>104</v>
      </c>
      <c r="F141" s="6" t="s">
        <v>286</v>
      </c>
      <c r="K141"/>
      <c r="L141"/>
      <c r="M141"/>
    </row>
    <row r="142" spans="1:13" x14ac:dyDescent="0.2">
      <c r="A142" t="s">
        <v>369</v>
      </c>
      <c r="C142" t="s">
        <v>403</v>
      </c>
      <c r="D142" s="6">
        <v>1</v>
      </c>
      <c r="E142" s="32" t="s">
        <v>105</v>
      </c>
      <c r="K142"/>
      <c r="L142"/>
      <c r="M142"/>
    </row>
    <row r="143" spans="1:13" x14ac:dyDescent="0.2">
      <c r="A143" t="s">
        <v>655</v>
      </c>
      <c r="C143" t="s">
        <v>403</v>
      </c>
      <c r="D143" s="6">
        <v>1</v>
      </c>
      <c r="E143" s="32" t="s">
        <v>401</v>
      </c>
      <c r="K143"/>
      <c r="L143"/>
      <c r="M143"/>
    </row>
    <row r="144" spans="1:13" x14ac:dyDescent="0.2">
      <c r="A144" t="s">
        <v>656</v>
      </c>
      <c r="B144" t="s">
        <v>9</v>
      </c>
      <c r="C144" t="s">
        <v>98</v>
      </c>
      <c r="D144" s="6">
        <v>1</v>
      </c>
      <c r="E144" s="32" t="s">
        <v>105</v>
      </c>
      <c r="F144" s="6" t="s">
        <v>286</v>
      </c>
      <c r="K144"/>
      <c r="L144"/>
      <c r="M144"/>
    </row>
    <row r="145" spans="1:13" x14ac:dyDescent="0.2">
      <c r="A145" t="s">
        <v>657</v>
      </c>
      <c r="B145" t="s">
        <v>13</v>
      </c>
      <c r="C145" t="s">
        <v>98</v>
      </c>
      <c r="D145" s="6">
        <v>0</v>
      </c>
      <c r="E145" s="32" t="s">
        <v>103</v>
      </c>
      <c r="F145" s="6" t="s">
        <v>286</v>
      </c>
      <c r="K145"/>
      <c r="L145"/>
      <c r="M145"/>
    </row>
    <row r="146" spans="1:13" x14ac:dyDescent="0.2">
      <c r="A146" t="s">
        <v>92</v>
      </c>
      <c r="B146" t="s">
        <v>12</v>
      </c>
      <c r="C146" t="s">
        <v>98</v>
      </c>
      <c r="D146" s="6">
        <v>1</v>
      </c>
      <c r="E146" s="6" t="s">
        <v>105</v>
      </c>
      <c r="K146"/>
      <c r="L146"/>
      <c r="M146"/>
    </row>
    <row r="147" spans="1:13" x14ac:dyDescent="0.2">
      <c r="A147" t="s">
        <v>87</v>
      </c>
      <c r="B147" t="s">
        <v>12</v>
      </c>
      <c r="C147" t="s">
        <v>98</v>
      </c>
      <c r="D147" s="6">
        <v>1</v>
      </c>
      <c r="E147" s="6" t="s">
        <v>104</v>
      </c>
      <c r="K147"/>
      <c r="L147"/>
      <c r="M147"/>
    </row>
    <row r="148" spans="1:13" x14ac:dyDescent="0.2">
      <c r="A148" t="s">
        <v>658</v>
      </c>
      <c r="B148" t="s">
        <v>13</v>
      </c>
      <c r="C148" t="s">
        <v>98</v>
      </c>
      <c r="D148" s="6">
        <v>1</v>
      </c>
      <c r="E148" s="32" t="s">
        <v>401</v>
      </c>
    </row>
    <row r="149" spans="1:13" x14ac:dyDescent="0.2">
      <c r="A149" t="s">
        <v>659</v>
      </c>
      <c r="B149" t="s">
        <v>14</v>
      </c>
      <c r="C149" t="s">
        <v>98</v>
      </c>
      <c r="D149" s="6">
        <v>0</v>
      </c>
      <c r="E149" s="32" t="s">
        <v>104</v>
      </c>
      <c r="F149" s="6" t="s">
        <v>286</v>
      </c>
    </row>
    <row r="150" spans="1:13" x14ac:dyDescent="0.2">
      <c r="A150" t="s">
        <v>660</v>
      </c>
      <c r="B150" t="s">
        <v>9</v>
      </c>
      <c r="C150" t="s">
        <v>98</v>
      </c>
      <c r="D150" s="6">
        <v>0</v>
      </c>
      <c r="E150" s="32" t="s">
        <v>104</v>
      </c>
      <c r="F150" s="6" t="s">
        <v>286</v>
      </c>
    </row>
    <row r="151" spans="1:13" x14ac:dyDescent="0.2">
      <c r="A151" t="s">
        <v>82</v>
      </c>
      <c r="B151" t="s">
        <v>13</v>
      </c>
      <c r="C151" t="s">
        <v>98</v>
      </c>
      <c r="D151" s="6">
        <v>0</v>
      </c>
      <c r="E151" s="6" t="s">
        <v>104</v>
      </c>
    </row>
    <row r="152" spans="1:13" x14ac:dyDescent="0.2">
      <c r="A152" t="s">
        <v>83</v>
      </c>
      <c r="B152" s="5" t="s">
        <v>99</v>
      </c>
      <c r="E152" s="7" t="s">
        <v>99</v>
      </c>
    </row>
    <row r="153" spans="1:13" x14ac:dyDescent="0.2">
      <c r="A153" t="s">
        <v>383</v>
      </c>
      <c r="B153" t="s">
        <v>9</v>
      </c>
      <c r="C153" t="s">
        <v>98</v>
      </c>
      <c r="D153" s="6">
        <v>2</v>
      </c>
      <c r="E153" s="32" t="s">
        <v>401</v>
      </c>
    </row>
    <row r="154" spans="1:13" x14ac:dyDescent="0.2">
      <c r="A154" t="s">
        <v>661</v>
      </c>
      <c r="B154" t="s">
        <v>9</v>
      </c>
      <c r="C154" t="s">
        <v>98</v>
      </c>
      <c r="D154" s="6">
        <v>2</v>
      </c>
      <c r="E154" s="32" t="s">
        <v>401</v>
      </c>
      <c r="F154" s="6" t="s">
        <v>291</v>
      </c>
    </row>
    <row r="155" spans="1:13" x14ac:dyDescent="0.2">
      <c r="A155" t="s">
        <v>379</v>
      </c>
      <c r="B155" t="s">
        <v>9</v>
      </c>
      <c r="C155" t="s">
        <v>98</v>
      </c>
      <c r="D155" s="6">
        <v>1</v>
      </c>
      <c r="E155" s="32" t="s">
        <v>401</v>
      </c>
      <c r="F155" s="6" t="s">
        <v>291</v>
      </c>
    </row>
    <row r="156" spans="1:13" x14ac:dyDescent="0.2">
      <c r="A156" t="s">
        <v>786</v>
      </c>
      <c r="B156" t="s">
        <v>13</v>
      </c>
      <c r="C156" t="s">
        <v>98</v>
      </c>
      <c r="D156" s="6">
        <v>0</v>
      </c>
      <c r="E156" s="32" t="s">
        <v>103</v>
      </c>
    </row>
  </sheetData>
  <autoFilter ref="A2:F155"/>
  <sortState ref="H3:N147">
    <sortCondition ref="H3:H147"/>
  </sortState>
  <conditionalFormatting sqref="A1:A1048576">
    <cfRule type="duplicateValues" dxfId="5" priority="39"/>
  </conditionalFormatting>
  <conditionalFormatting sqref="H148:H1048576 H1:H116">
    <cfRule type="duplicateValues" dxfId="4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9"/>
  <sheetViews>
    <sheetView zoomScaleNormal="100" workbookViewId="0">
      <pane ySplit="4" topLeftCell="A80" activePane="bottomLeft" state="frozen"/>
      <selection pane="bottomLeft" activeCell="D91" sqref="D91"/>
    </sheetView>
  </sheetViews>
  <sheetFormatPr baseColWidth="10" defaultRowHeight="14.25" outlineLevelRow="1" x14ac:dyDescent="0.2"/>
  <cols>
    <col min="1" max="1" width="18.375" customWidth="1"/>
    <col min="3" max="3" width="15.25" bestFit="1" customWidth="1"/>
    <col min="4" max="4" width="19.25" bestFit="1" customWidth="1"/>
    <col min="5" max="5" width="9.875" bestFit="1" customWidth="1"/>
    <col min="6" max="6" width="13.25" bestFit="1" customWidth="1"/>
    <col min="7" max="7" width="42.5" style="19" customWidth="1"/>
    <col min="8" max="8" width="13.75" customWidth="1"/>
  </cols>
  <sheetData>
    <row r="2" spans="1:10" hidden="1" outlineLevel="1" x14ac:dyDescent="0.2">
      <c r="A2" t="s">
        <v>135</v>
      </c>
      <c r="B2" t="s">
        <v>145</v>
      </c>
      <c r="C2" t="s">
        <v>146</v>
      </c>
      <c r="D2" t="s">
        <v>151</v>
      </c>
      <c r="E2" t="s">
        <v>147</v>
      </c>
      <c r="F2" t="s">
        <v>148</v>
      </c>
      <c r="G2" s="19" t="s">
        <v>149</v>
      </c>
      <c r="H2" t="s">
        <v>3</v>
      </c>
    </row>
    <row r="3" spans="1:10" hidden="1" outlineLevel="1" x14ac:dyDescent="0.2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 s="19">
        <v>7</v>
      </c>
      <c r="H3">
        <v>8</v>
      </c>
      <c r="I3">
        <v>9</v>
      </c>
    </row>
    <row r="4" spans="1:10" collapsed="1" x14ac:dyDescent="0.2">
      <c r="A4" s="25" t="s">
        <v>135</v>
      </c>
      <c r="B4" s="25" t="s">
        <v>145</v>
      </c>
      <c r="C4" s="25" t="s">
        <v>150</v>
      </c>
      <c r="D4" s="25" t="s">
        <v>153</v>
      </c>
      <c r="E4" s="25" t="s">
        <v>154</v>
      </c>
      <c r="F4" s="25" t="s">
        <v>155</v>
      </c>
      <c r="G4" s="66" t="s">
        <v>149</v>
      </c>
      <c r="H4" s="25" t="s">
        <v>3</v>
      </c>
      <c r="I4" s="25" t="s">
        <v>2</v>
      </c>
      <c r="J4" s="26" t="s">
        <v>7</v>
      </c>
    </row>
    <row r="5" spans="1:10" x14ac:dyDescent="0.2">
      <c r="A5" t="s">
        <v>156</v>
      </c>
      <c r="B5">
        <v>0</v>
      </c>
      <c r="C5" s="17" t="s">
        <v>157</v>
      </c>
      <c r="D5" t="s">
        <v>158</v>
      </c>
      <c r="E5" t="s">
        <v>159</v>
      </c>
      <c r="F5" t="s">
        <v>192</v>
      </c>
      <c r="G5" s="18" t="s">
        <v>160</v>
      </c>
      <c r="H5" s="18" t="s">
        <v>165</v>
      </c>
      <c r="I5" t="s">
        <v>42</v>
      </c>
      <c r="J5" s="32" t="str">
        <f>VLOOKUP(H5*1,Basistabellen!$G$50:$H$65,2,FALSE)</f>
        <v>N</v>
      </c>
    </row>
    <row r="6" spans="1:10" x14ac:dyDescent="0.2">
      <c r="A6" t="s">
        <v>163</v>
      </c>
      <c r="B6">
        <v>1</v>
      </c>
      <c r="C6" s="5" t="s">
        <v>157</v>
      </c>
      <c r="D6" s="5" t="s">
        <v>164</v>
      </c>
      <c r="E6" t="s">
        <v>166</v>
      </c>
      <c r="F6" t="s">
        <v>167</v>
      </c>
      <c r="G6" s="19" t="s">
        <v>168</v>
      </c>
      <c r="H6" s="19" t="s">
        <v>165</v>
      </c>
      <c r="I6" t="s">
        <v>42</v>
      </c>
      <c r="J6" s="32" t="str">
        <f>VLOOKUP(H6*1,Basistabellen!$G$50:$H$65,2,FALSE)</f>
        <v>N</v>
      </c>
    </row>
    <row r="7" spans="1:10" x14ac:dyDescent="0.2">
      <c r="A7" t="s">
        <v>169</v>
      </c>
      <c r="B7">
        <v>0</v>
      </c>
      <c r="C7" s="5" t="s">
        <v>157</v>
      </c>
      <c r="D7" t="s">
        <v>158</v>
      </c>
      <c r="E7" t="s">
        <v>170</v>
      </c>
      <c r="F7" t="s">
        <v>171</v>
      </c>
      <c r="G7" s="19" t="s">
        <v>172</v>
      </c>
      <c r="H7" s="19" t="s">
        <v>165</v>
      </c>
      <c r="I7" t="s">
        <v>42</v>
      </c>
      <c r="J7" s="32" t="str">
        <f>VLOOKUP(H7*1,Basistabellen!$G$50:$H$65,2,FALSE)</f>
        <v>N</v>
      </c>
    </row>
    <row r="8" spans="1:10" x14ac:dyDescent="0.2">
      <c r="A8" t="s">
        <v>173</v>
      </c>
      <c r="B8">
        <v>0</v>
      </c>
      <c r="C8" s="5" t="s">
        <v>157</v>
      </c>
      <c r="D8" t="s">
        <v>158</v>
      </c>
      <c r="E8" t="s">
        <v>159</v>
      </c>
      <c r="F8" t="s">
        <v>174</v>
      </c>
      <c r="G8" s="19" t="s">
        <v>175</v>
      </c>
      <c r="H8" s="19" t="s">
        <v>165</v>
      </c>
      <c r="I8" t="s">
        <v>42</v>
      </c>
      <c r="J8" s="32" t="str">
        <f>VLOOKUP(H8*1,Basistabellen!$G$50:$H$65,2,FALSE)</f>
        <v>N</v>
      </c>
    </row>
    <row r="9" spans="1:10" x14ac:dyDescent="0.2">
      <c r="A9" t="s">
        <v>176</v>
      </c>
      <c r="B9">
        <v>1</v>
      </c>
      <c r="C9" s="5" t="s">
        <v>157</v>
      </c>
      <c r="D9" t="s">
        <v>158</v>
      </c>
      <c r="E9" t="s">
        <v>159</v>
      </c>
      <c r="F9" t="s">
        <v>177</v>
      </c>
      <c r="G9" s="19" t="s">
        <v>178</v>
      </c>
      <c r="H9" s="19" t="s">
        <v>165</v>
      </c>
      <c r="I9" t="s">
        <v>42</v>
      </c>
      <c r="J9" s="32" t="str">
        <f>VLOOKUP(H9*1,Basistabellen!$G$50:$H$65,2,FALSE)</f>
        <v>N</v>
      </c>
    </row>
    <row r="10" spans="1:10" x14ac:dyDescent="0.2">
      <c r="A10" t="s">
        <v>179</v>
      </c>
      <c r="B10">
        <v>0</v>
      </c>
      <c r="C10" s="5" t="s">
        <v>157</v>
      </c>
      <c r="D10" t="s">
        <v>158</v>
      </c>
      <c r="E10" t="s">
        <v>159</v>
      </c>
      <c r="F10" t="s">
        <v>180</v>
      </c>
      <c r="G10" s="19" t="s">
        <v>181</v>
      </c>
      <c r="H10" s="19" t="s">
        <v>165</v>
      </c>
      <c r="I10" t="s">
        <v>42</v>
      </c>
      <c r="J10" s="32" t="str">
        <f>VLOOKUP(H10*1,Basistabellen!$G$50:$H$65,2,FALSE)</f>
        <v>N</v>
      </c>
    </row>
    <row r="11" spans="1:10" x14ac:dyDescent="0.2">
      <c r="A11" t="s">
        <v>182</v>
      </c>
      <c r="B11">
        <v>1</v>
      </c>
      <c r="C11" s="5" t="s">
        <v>157</v>
      </c>
      <c r="D11">
        <v>6</v>
      </c>
      <c r="E11" t="s">
        <v>159</v>
      </c>
      <c r="F11" t="s">
        <v>177</v>
      </c>
      <c r="G11" s="19" t="s">
        <v>183</v>
      </c>
      <c r="H11" s="19" t="s">
        <v>165</v>
      </c>
      <c r="I11" t="s">
        <v>42</v>
      </c>
      <c r="J11" s="32" t="str">
        <f>VLOOKUP(H11*1,Basistabellen!$G$50:$H$65,2,FALSE)</f>
        <v>N</v>
      </c>
    </row>
    <row r="12" spans="1:10" x14ac:dyDescent="0.2">
      <c r="A12" t="s">
        <v>184</v>
      </c>
      <c r="B12">
        <v>0</v>
      </c>
      <c r="C12" s="5" t="s">
        <v>157</v>
      </c>
      <c r="D12" t="s">
        <v>158</v>
      </c>
      <c r="E12" t="s">
        <v>159</v>
      </c>
      <c r="F12" t="s">
        <v>167</v>
      </c>
      <c r="G12" s="19" t="s">
        <v>185</v>
      </c>
      <c r="H12" s="19" t="s">
        <v>165</v>
      </c>
      <c r="I12" t="s">
        <v>42</v>
      </c>
      <c r="J12" s="32" t="str">
        <f>VLOOKUP(H12*1,Basistabellen!$G$50:$H$65,2,FALSE)</f>
        <v>N</v>
      </c>
    </row>
    <row r="13" spans="1:10" x14ac:dyDescent="0.2">
      <c r="A13" t="s">
        <v>186</v>
      </c>
      <c r="B13">
        <v>4</v>
      </c>
      <c r="C13" s="5" t="s">
        <v>157</v>
      </c>
      <c r="D13">
        <v>6</v>
      </c>
      <c r="E13" t="s">
        <v>159</v>
      </c>
      <c r="F13" t="s">
        <v>187</v>
      </c>
      <c r="G13" s="19" t="s">
        <v>188</v>
      </c>
      <c r="H13" s="19" t="s">
        <v>165</v>
      </c>
      <c r="I13" t="s">
        <v>42</v>
      </c>
      <c r="J13" s="32" t="str">
        <f>VLOOKUP(H13*1,Basistabellen!$G$50:$H$65,2,FALSE)</f>
        <v>N</v>
      </c>
    </row>
    <row r="14" spans="1:10" x14ac:dyDescent="0.2">
      <c r="A14" t="s">
        <v>189</v>
      </c>
      <c r="B14">
        <v>1</v>
      </c>
      <c r="C14" s="5" t="s">
        <v>157</v>
      </c>
      <c r="D14" t="s">
        <v>164</v>
      </c>
      <c r="E14" t="s">
        <v>159</v>
      </c>
      <c r="F14" t="s">
        <v>167</v>
      </c>
      <c r="G14" s="19" t="s">
        <v>190</v>
      </c>
      <c r="H14" s="19" t="s">
        <v>165</v>
      </c>
      <c r="I14" t="s">
        <v>42</v>
      </c>
      <c r="J14" s="32" t="str">
        <f>VLOOKUP(H14*1,Basistabellen!$G$50:$H$65,2,FALSE)</f>
        <v>N</v>
      </c>
    </row>
    <row r="15" spans="1:10" x14ac:dyDescent="0.2">
      <c r="A15" t="s">
        <v>191</v>
      </c>
      <c r="B15">
        <v>1</v>
      </c>
      <c r="C15" s="5" t="s">
        <v>157</v>
      </c>
      <c r="D15">
        <v>6</v>
      </c>
      <c r="E15" t="s">
        <v>159</v>
      </c>
      <c r="F15" t="s">
        <v>192</v>
      </c>
      <c r="G15" s="19" t="s">
        <v>193</v>
      </c>
      <c r="H15" s="19" t="s">
        <v>165</v>
      </c>
      <c r="I15" t="s">
        <v>42</v>
      </c>
      <c r="J15" s="32" t="str">
        <f>VLOOKUP(H15*1,Basistabellen!$G$50:$H$65,2,FALSE)</f>
        <v>N</v>
      </c>
    </row>
    <row r="16" spans="1:10" x14ac:dyDescent="0.2">
      <c r="A16" t="s">
        <v>194</v>
      </c>
      <c r="B16">
        <v>1</v>
      </c>
      <c r="C16" s="17" t="s">
        <v>195</v>
      </c>
      <c r="D16">
        <v>6</v>
      </c>
      <c r="E16" t="s">
        <v>159</v>
      </c>
      <c r="F16" t="s">
        <v>187</v>
      </c>
      <c r="G16" s="19" t="s">
        <v>196</v>
      </c>
      <c r="H16" s="19" t="s">
        <v>197</v>
      </c>
      <c r="I16" t="s">
        <v>42</v>
      </c>
      <c r="J16" s="32" t="str">
        <f>VLOOKUP(H16*1,Basistabellen!$G$50:$H$65,2,FALSE)</f>
        <v>N</v>
      </c>
    </row>
    <row r="17" spans="1:10" x14ac:dyDescent="0.2">
      <c r="A17" t="s">
        <v>198</v>
      </c>
      <c r="B17">
        <v>0</v>
      </c>
      <c r="C17" s="17" t="s">
        <v>195</v>
      </c>
      <c r="D17" t="s">
        <v>158</v>
      </c>
      <c r="E17" t="s">
        <v>159</v>
      </c>
      <c r="F17" t="s">
        <v>192</v>
      </c>
      <c r="G17" s="19" t="s">
        <v>199</v>
      </c>
      <c r="H17" s="19" t="s">
        <v>197</v>
      </c>
      <c r="I17" t="s">
        <v>42</v>
      </c>
      <c r="J17" s="32" t="str">
        <f>VLOOKUP(H17*1,Basistabellen!$G$50:$H$65,2,FALSE)</f>
        <v>N</v>
      </c>
    </row>
    <row r="18" spans="1:10" x14ac:dyDescent="0.2">
      <c r="A18" t="s">
        <v>200</v>
      </c>
      <c r="B18">
        <v>0</v>
      </c>
      <c r="C18" s="17" t="s">
        <v>195</v>
      </c>
      <c r="D18">
        <v>6</v>
      </c>
      <c r="E18" t="s">
        <v>159</v>
      </c>
      <c r="F18" t="s">
        <v>177</v>
      </c>
      <c r="G18" s="19" t="s">
        <v>201</v>
      </c>
      <c r="H18" s="19" t="s">
        <v>197</v>
      </c>
      <c r="I18" t="s">
        <v>42</v>
      </c>
      <c r="J18" s="32" t="str">
        <f>VLOOKUP(H18*1,Basistabellen!$G$50:$H$65,2,FALSE)</f>
        <v>N</v>
      </c>
    </row>
    <row r="19" spans="1:10" x14ac:dyDescent="0.2">
      <c r="A19" t="s">
        <v>202</v>
      </c>
      <c r="B19">
        <v>0</v>
      </c>
      <c r="C19" s="17" t="s">
        <v>195</v>
      </c>
      <c r="D19" t="s">
        <v>158</v>
      </c>
      <c r="E19" t="s">
        <v>166</v>
      </c>
      <c r="F19" t="s">
        <v>280</v>
      </c>
      <c r="G19" s="19" t="s">
        <v>203</v>
      </c>
      <c r="H19" s="19" t="s">
        <v>197</v>
      </c>
      <c r="I19" t="s">
        <v>42</v>
      </c>
      <c r="J19" s="32" t="str">
        <f>VLOOKUP(H19*1,Basistabellen!$G$50:$H$65,2,FALSE)</f>
        <v>N</v>
      </c>
    </row>
    <row r="20" spans="1:10" x14ac:dyDescent="0.2">
      <c r="A20" t="s">
        <v>204</v>
      </c>
      <c r="B20">
        <v>1</v>
      </c>
      <c r="C20" s="17" t="s">
        <v>195</v>
      </c>
      <c r="D20">
        <v>6</v>
      </c>
      <c r="E20" t="s">
        <v>159</v>
      </c>
      <c r="F20" t="s">
        <v>192</v>
      </c>
      <c r="G20" s="19" t="s">
        <v>205</v>
      </c>
      <c r="H20" s="19" t="s">
        <v>197</v>
      </c>
      <c r="I20" t="s">
        <v>42</v>
      </c>
      <c r="J20" s="32" t="str">
        <f>VLOOKUP(H20*1,Basistabellen!$G$50:$H$65,2,FALSE)</f>
        <v>N</v>
      </c>
    </row>
    <row r="21" spans="1:10" x14ac:dyDescent="0.2">
      <c r="A21" t="s">
        <v>206</v>
      </c>
      <c r="B21">
        <v>2</v>
      </c>
      <c r="C21" s="17" t="s">
        <v>195</v>
      </c>
      <c r="D21">
        <v>6</v>
      </c>
      <c r="E21" t="s">
        <v>166</v>
      </c>
      <c r="F21" t="s">
        <v>177</v>
      </c>
      <c r="G21" s="19" t="s">
        <v>207</v>
      </c>
      <c r="H21" s="19" t="s">
        <v>197</v>
      </c>
      <c r="I21" t="s">
        <v>42</v>
      </c>
      <c r="J21" s="32" t="str">
        <f>VLOOKUP(H21*1,Basistabellen!$G$50:$H$65,2,FALSE)</f>
        <v>N</v>
      </c>
    </row>
    <row r="22" spans="1:10" x14ac:dyDescent="0.2">
      <c r="A22" t="s">
        <v>208</v>
      </c>
      <c r="B22">
        <v>1</v>
      </c>
      <c r="C22" s="17" t="s">
        <v>209</v>
      </c>
      <c r="D22" t="s">
        <v>158</v>
      </c>
      <c r="E22" t="s">
        <v>170</v>
      </c>
      <c r="F22" t="s">
        <v>167</v>
      </c>
      <c r="G22" s="19" t="s">
        <v>210</v>
      </c>
      <c r="H22" s="19" t="s">
        <v>211</v>
      </c>
      <c r="I22" t="s">
        <v>42</v>
      </c>
      <c r="J22" s="32" t="str">
        <f>VLOOKUP(H22*1,Basistabellen!$G$50:$H$65,2,FALSE)</f>
        <v>N</v>
      </c>
    </row>
    <row r="23" spans="1:10" x14ac:dyDescent="0.2">
      <c r="A23" t="s">
        <v>138</v>
      </c>
      <c r="B23">
        <v>0</v>
      </c>
      <c r="C23" s="17" t="s">
        <v>209</v>
      </c>
      <c r="D23" t="s">
        <v>158</v>
      </c>
      <c r="E23" t="s">
        <v>170</v>
      </c>
      <c r="F23" t="s">
        <v>171</v>
      </c>
      <c r="G23" s="19" t="s">
        <v>212</v>
      </c>
      <c r="H23" s="19" t="s">
        <v>211</v>
      </c>
      <c r="I23" t="s">
        <v>42</v>
      </c>
      <c r="J23" s="32" t="str">
        <f>VLOOKUP(H23*1,Basistabellen!$G$50:$H$65,2,FALSE)</f>
        <v>N</v>
      </c>
    </row>
    <row r="24" spans="1:10" x14ac:dyDescent="0.2">
      <c r="A24" t="s">
        <v>213</v>
      </c>
      <c r="B24">
        <v>3</v>
      </c>
      <c r="C24" s="17" t="s">
        <v>209</v>
      </c>
      <c r="D24">
        <v>6</v>
      </c>
      <c r="E24" t="s">
        <v>166</v>
      </c>
      <c r="F24" t="s">
        <v>281</v>
      </c>
      <c r="G24" s="19" t="s">
        <v>214</v>
      </c>
      <c r="H24" s="19" t="s">
        <v>211</v>
      </c>
      <c r="I24" t="s">
        <v>42</v>
      </c>
      <c r="J24" s="32" t="str">
        <f>VLOOKUP(H24*1,Basistabellen!$G$50:$H$65,2,FALSE)</f>
        <v>N</v>
      </c>
    </row>
    <row r="25" spans="1:10" x14ac:dyDescent="0.2">
      <c r="A25" t="s">
        <v>215</v>
      </c>
      <c r="B25">
        <v>1</v>
      </c>
      <c r="C25" s="17" t="s">
        <v>209</v>
      </c>
      <c r="D25">
        <v>8</v>
      </c>
      <c r="E25" t="s">
        <v>159</v>
      </c>
      <c r="F25" t="s">
        <v>167</v>
      </c>
      <c r="G25" s="19" t="s">
        <v>216</v>
      </c>
      <c r="H25" s="19" t="s">
        <v>211</v>
      </c>
      <c r="I25" t="s">
        <v>42</v>
      </c>
      <c r="J25" s="32" t="str">
        <f>VLOOKUP(H25*1,Basistabellen!$G$50:$H$65,2,FALSE)</f>
        <v>N</v>
      </c>
    </row>
    <row r="26" spans="1:10" x14ac:dyDescent="0.2">
      <c r="A26" t="s">
        <v>217</v>
      </c>
      <c r="B26">
        <v>2</v>
      </c>
      <c r="C26" s="17" t="s">
        <v>209</v>
      </c>
      <c r="D26" t="s">
        <v>158</v>
      </c>
      <c r="E26" t="s">
        <v>159</v>
      </c>
      <c r="F26" t="s">
        <v>218</v>
      </c>
      <c r="G26" s="19" t="s">
        <v>219</v>
      </c>
      <c r="H26" s="19" t="s">
        <v>211</v>
      </c>
      <c r="I26" t="s">
        <v>42</v>
      </c>
      <c r="J26" s="32" t="str">
        <f>VLOOKUP(H26*1,Basistabellen!$G$50:$H$65,2,FALSE)</f>
        <v>N</v>
      </c>
    </row>
    <row r="27" spans="1:10" x14ac:dyDescent="0.2">
      <c r="A27" t="s">
        <v>220</v>
      </c>
      <c r="B27">
        <v>0</v>
      </c>
      <c r="C27" s="17" t="s">
        <v>209</v>
      </c>
      <c r="D27" t="s">
        <v>158</v>
      </c>
      <c r="E27" t="s">
        <v>221</v>
      </c>
      <c r="F27" t="s">
        <v>280</v>
      </c>
      <c r="G27" s="19" t="s">
        <v>222</v>
      </c>
      <c r="H27" s="19" t="s">
        <v>211</v>
      </c>
      <c r="I27" t="s">
        <v>42</v>
      </c>
      <c r="J27" s="32" t="str">
        <f>VLOOKUP(H27*1,Basistabellen!$G$50:$H$65,2,FALSE)</f>
        <v>N</v>
      </c>
    </row>
    <row r="28" spans="1:10" x14ac:dyDescent="0.2">
      <c r="A28" t="s">
        <v>223</v>
      </c>
      <c r="B28">
        <v>2</v>
      </c>
      <c r="C28" s="17" t="s">
        <v>224</v>
      </c>
      <c r="D28" t="s">
        <v>158</v>
      </c>
      <c r="E28" t="s">
        <v>221</v>
      </c>
      <c r="F28" t="s">
        <v>280</v>
      </c>
      <c r="G28" s="19" t="s">
        <v>225</v>
      </c>
      <c r="H28" s="19" t="s">
        <v>45</v>
      </c>
      <c r="I28" t="s">
        <v>42</v>
      </c>
      <c r="J28" s="32" t="str">
        <f>VLOOKUP(H28*1,Basistabellen!$G$50:$H$65,2,FALSE)</f>
        <v>N</v>
      </c>
    </row>
    <row r="29" spans="1:10" x14ac:dyDescent="0.2">
      <c r="A29" t="s">
        <v>226</v>
      </c>
      <c r="B29">
        <v>0</v>
      </c>
      <c r="C29" s="17" t="s">
        <v>224</v>
      </c>
      <c r="D29" t="s">
        <v>158</v>
      </c>
      <c r="E29" t="s">
        <v>159</v>
      </c>
      <c r="F29" t="s">
        <v>280</v>
      </c>
      <c r="G29" s="19" t="s">
        <v>227</v>
      </c>
      <c r="H29" s="19" t="s">
        <v>45</v>
      </c>
      <c r="I29" t="s">
        <v>42</v>
      </c>
      <c r="J29" s="32" t="str">
        <f>VLOOKUP(H29*1,Basistabellen!$G$50:$H$65,2,FALSE)</f>
        <v>N</v>
      </c>
    </row>
    <row r="30" spans="1:10" x14ac:dyDescent="0.2">
      <c r="A30" t="s">
        <v>228</v>
      </c>
      <c r="B30">
        <v>1</v>
      </c>
      <c r="C30" s="17" t="s">
        <v>224</v>
      </c>
      <c r="D30" t="s">
        <v>158</v>
      </c>
      <c r="E30" t="s">
        <v>166</v>
      </c>
      <c r="F30" t="s">
        <v>180</v>
      </c>
      <c r="G30" s="19" t="s">
        <v>229</v>
      </c>
      <c r="H30" s="19" t="s">
        <v>45</v>
      </c>
      <c r="I30" t="s">
        <v>42</v>
      </c>
      <c r="J30" s="32" t="str">
        <f>VLOOKUP(H30*1,Basistabellen!$G$50:$H$65,2,FALSE)</f>
        <v>N</v>
      </c>
    </row>
    <row r="31" spans="1:10" x14ac:dyDescent="0.2">
      <c r="A31" t="s">
        <v>230</v>
      </c>
      <c r="B31">
        <v>2</v>
      </c>
      <c r="C31" s="17" t="s">
        <v>224</v>
      </c>
      <c r="D31" t="s">
        <v>158</v>
      </c>
      <c r="E31" t="s">
        <v>231</v>
      </c>
      <c r="F31" t="s">
        <v>280</v>
      </c>
      <c r="G31" s="19" t="s">
        <v>232</v>
      </c>
      <c r="H31" s="19" t="s">
        <v>45</v>
      </c>
      <c r="I31" t="s">
        <v>42</v>
      </c>
      <c r="J31" s="32" t="str">
        <f>VLOOKUP(H31*1,Basistabellen!$G$50:$H$65,2,FALSE)</f>
        <v>N</v>
      </c>
    </row>
    <row r="32" spans="1:10" x14ac:dyDescent="0.2">
      <c r="A32" t="s">
        <v>233</v>
      </c>
      <c r="B32">
        <v>1</v>
      </c>
      <c r="C32" s="17" t="s">
        <v>224</v>
      </c>
      <c r="D32" t="s">
        <v>158</v>
      </c>
      <c r="E32" t="s">
        <v>170</v>
      </c>
      <c r="F32" t="s">
        <v>234</v>
      </c>
      <c r="G32" s="19" t="s">
        <v>235</v>
      </c>
      <c r="H32" s="19" t="s">
        <v>45</v>
      </c>
      <c r="I32" t="s">
        <v>42</v>
      </c>
      <c r="J32" s="32" t="str">
        <f>VLOOKUP(H32*1,Basistabellen!$G$50:$H$65,2,FALSE)</f>
        <v>N</v>
      </c>
    </row>
    <row r="33" spans="1:10" x14ac:dyDescent="0.2">
      <c r="A33" t="s">
        <v>236</v>
      </c>
      <c r="B33">
        <v>0</v>
      </c>
      <c r="C33" s="17" t="s">
        <v>224</v>
      </c>
      <c r="D33" t="s">
        <v>158</v>
      </c>
      <c r="E33" t="s">
        <v>170</v>
      </c>
      <c r="F33" t="s">
        <v>167</v>
      </c>
      <c r="G33" s="19" t="s">
        <v>237</v>
      </c>
      <c r="H33" s="19" t="s">
        <v>45</v>
      </c>
      <c r="I33" t="s">
        <v>42</v>
      </c>
      <c r="J33" s="32" t="str">
        <f>VLOOKUP(H33*1,Basistabellen!$G$50:$H$65,2,FALSE)</f>
        <v>N</v>
      </c>
    </row>
    <row r="34" spans="1:10" x14ac:dyDescent="0.2">
      <c r="A34" t="s">
        <v>238</v>
      </c>
      <c r="B34">
        <v>1</v>
      </c>
      <c r="C34" s="17" t="s">
        <v>239</v>
      </c>
      <c r="D34">
        <v>6</v>
      </c>
      <c r="E34" t="s">
        <v>159</v>
      </c>
      <c r="F34" t="s">
        <v>218</v>
      </c>
      <c r="G34" s="19" t="s">
        <v>240</v>
      </c>
      <c r="H34" s="19" t="s">
        <v>241</v>
      </c>
      <c r="I34" t="s">
        <v>42</v>
      </c>
      <c r="J34" s="32" t="str">
        <f>VLOOKUP(H34*1,Basistabellen!$G$50:$H$65,2,FALSE)</f>
        <v>G</v>
      </c>
    </row>
    <row r="35" spans="1:10" x14ac:dyDescent="0.2">
      <c r="A35" t="s">
        <v>139</v>
      </c>
      <c r="B35">
        <v>1</v>
      </c>
      <c r="C35" s="17" t="s">
        <v>239</v>
      </c>
      <c r="D35" t="s">
        <v>158</v>
      </c>
      <c r="E35" t="s">
        <v>231</v>
      </c>
      <c r="F35" t="s">
        <v>171</v>
      </c>
      <c r="G35" s="19" t="s">
        <v>242</v>
      </c>
      <c r="H35" s="19" t="s">
        <v>241</v>
      </c>
      <c r="I35" t="s">
        <v>42</v>
      </c>
      <c r="J35" s="32" t="str">
        <f>VLOOKUP(H35*1,Basistabellen!$G$50:$H$65,2,FALSE)</f>
        <v>G</v>
      </c>
    </row>
    <row r="36" spans="1:10" x14ac:dyDescent="0.2">
      <c r="A36" t="s">
        <v>243</v>
      </c>
      <c r="B36">
        <v>4</v>
      </c>
      <c r="C36" s="17" t="s">
        <v>239</v>
      </c>
      <c r="D36" t="s">
        <v>158</v>
      </c>
      <c r="E36" t="s">
        <v>159</v>
      </c>
      <c r="F36" t="s">
        <v>244</v>
      </c>
      <c r="G36" s="19" t="s">
        <v>245</v>
      </c>
      <c r="H36" s="19" t="s">
        <v>241</v>
      </c>
      <c r="I36" t="s">
        <v>42</v>
      </c>
      <c r="J36" s="32" t="str">
        <f>VLOOKUP(H36*1,Basistabellen!$G$50:$H$65,2,FALSE)</f>
        <v>G</v>
      </c>
    </row>
    <row r="37" spans="1:10" x14ac:dyDescent="0.2">
      <c r="A37" t="s">
        <v>246</v>
      </c>
      <c r="B37">
        <v>2</v>
      </c>
      <c r="C37" s="17" t="s">
        <v>239</v>
      </c>
      <c r="D37" t="s">
        <v>158</v>
      </c>
      <c r="E37" t="s">
        <v>221</v>
      </c>
      <c r="F37" t="s">
        <v>247</v>
      </c>
      <c r="G37" s="19" t="s">
        <v>248</v>
      </c>
      <c r="H37" s="19" t="s">
        <v>241</v>
      </c>
      <c r="I37" t="s">
        <v>42</v>
      </c>
      <c r="J37" s="32" t="str">
        <f>VLOOKUP(H37*1,Basistabellen!$G$50:$H$65,2,FALSE)</f>
        <v>G</v>
      </c>
    </row>
    <row r="38" spans="1:10" x14ac:dyDescent="0.2">
      <c r="A38" t="s">
        <v>249</v>
      </c>
      <c r="B38">
        <v>2</v>
      </c>
      <c r="C38" s="17" t="s">
        <v>239</v>
      </c>
      <c r="D38" t="s">
        <v>158</v>
      </c>
      <c r="E38" t="s">
        <v>170</v>
      </c>
      <c r="F38" t="s">
        <v>280</v>
      </c>
      <c r="G38" s="19" t="s">
        <v>250</v>
      </c>
      <c r="H38" s="19" t="s">
        <v>241</v>
      </c>
      <c r="I38" t="s">
        <v>42</v>
      </c>
      <c r="J38" s="32" t="str">
        <f>VLOOKUP(H38*1,Basistabellen!$G$50:$H$65,2,FALSE)</f>
        <v>G</v>
      </c>
    </row>
    <row r="39" spans="1:10" x14ac:dyDescent="0.2">
      <c r="A39" t="s">
        <v>251</v>
      </c>
      <c r="B39">
        <v>1</v>
      </c>
      <c r="C39" s="17" t="s">
        <v>239</v>
      </c>
      <c r="D39" t="s">
        <v>158</v>
      </c>
      <c r="E39" t="s">
        <v>170</v>
      </c>
      <c r="F39" t="s">
        <v>252</v>
      </c>
      <c r="G39" s="19" t="s">
        <v>253</v>
      </c>
      <c r="H39" s="19" t="s">
        <v>241</v>
      </c>
      <c r="I39" t="s">
        <v>42</v>
      </c>
      <c r="J39" s="32" t="str">
        <f>VLOOKUP(H39*1,Basistabellen!$G$50:$H$65,2,FALSE)</f>
        <v>G</v>
      </c>
    </row>
    <row r="40" spans="1:10" x14ac:dyDescent="0.2">
      <c r="A40" t="s">
        <v>255</v>
      </c>
      <c r="B40">
        <v>3</v>
      </c>
      <c r="C40" s="17" t="s">
        <v>254</v>
      </c>
      <c r="D40">
        <v>6</v>
      </c>
      <c r="E40" t="s">
        <v>256</v>
      </c>
      <c r="F40" t="s">
        <v>281</v>
      </c>
      <c r="G40" s="19" t="s">
        <v>257</v>
      </c>
      <c r="H40" s="19" t="s">
        <v>46</v>
      </c>
      <c r="I40" t="s">
        <v>42</v>
      </c>
      <c r="J40" s="32" t="str">
        <f>VLOOKUP(H40*1,Basistabellen!$G$50:$H$65,2,FALSE)</f>
        <v>G</v>
      </c>
    </row>
    <row r="41" spans="1:10" x14ac:dyDescent="0.2">
      <c r="A41" t="s">
        <v>258</v>
      </c>
      <c r="B41">
        <v>1</v>
      </c>
      <c r="C41" s="17" t="s">
        <v>254</v>
      </c>
      <c r="D41" t="s">
        <v>158</v>
      </c>
      <c r="E41" t="s">
        <v>159</v>
      </c>
      <c r="F41" t="s">
        <v>280</v>
      </c>
      <c r="G41" s="19" t="s">
        <v>212</v>
      </c>
      <c r="H41" s="19" t="s">
        <v>46</v>
      </c>
      <c r="I41" t="s">
        <v>42</v>
      </c>
      <c r="J41" s="32" t="str">
        <f>VLOOKUP(H41*1,Basistabellen!$G$50:$H$65,2,FALSE)</f>
        <v>G</v>
      </c>
    </row>
    <row r="42" spans="1:10" x14ac:dyDescent="0.2">
      <c r="A42" t="s">
        <v>259</v>
      </c>
      <c r="B42">
        <v>3</v>
      </c>
      <c r="C42" s="17" t="s">
        <v>254</v>
      </c>
      <c r="D42">
        <v>6</v>
      </c>
      <c r="E42" t="s">
        <v>256</v>
      </c>
      <c r="F42" t="s">
        <v>192</v>
      </c>
      <c r="G42" s="19" t="s">
        <v>260</v>
      </c>
      <c r="H42" s="19" t="s">
        <v>46</v>
      </c>
      <c r="I42" t="s">
        <v>42</v>
      </c>
      <c r="J42" s="32" t="str">
        <f>VLOOKUP(H42*1,Basistabellen!$G$50:$H$65,2,FALSE)</f>
        <v>G</v>
      </c>
    </row>
    <row r="43" spans="1:10" x14ac:dyDescent="0.2">
      <c r="A43" t="s">
        <v>140</v>
      </c>
      <c r="B43">
        <v>2</v>
      </c>
      <c r="C43" s="17" t="s">
        <v>254</v>
      </c>
      <c r="D43" t="s">
        <v>158</v>
      </c>
      <c r="E43" t="s">
        <v>159</v>
      </c>
      <c r="F43" t="s">
        <v>261</v>
      </c>
      <c r="G43" s="19" t="s">
        <v>262</v>
      </c>
      <c r="H43" s="19" t="s">
        <v>46</v>
      </c>
      <c r="I43" t="s">
        <v>42</v>
      </c>
      <c r="J43" s="32" t="str">
        <f>VLOOKUP(H43*1,Basistabellen!$G$50:$H$65,2,FALSE)</f>
        <v>G</v>
      </c>
    </row>
    <row r="44" spans="1:10" x14ac:dyDescent="0.2">
      <c r="A44" t="s">
        <v>263</v>
      </c>
      <c r="B44">
        <v>2</v>
      </c>
      <c r="C44" s="17" t="s">
        <v>254</v>
      </c>
      <c r="D44" t="s">
        <v>158</v>
      </c>
      <c r="E44" t="s">
        <v>170</v>
      </c>
      <c r="F44" t="s">
        <v>280</v>
      </c>
      <c r="G44" s="19" t="s">
        <v>264</v>
      </c>
      <c r="H44" s="19" t="s">
        <v>46</v>
      </c>
      <c r="I44" t="s">
        <v>42</v>
      </c>
      <c r="J44" s="32" t="str">
        <f>VLOOKUP(H44*1,Basistabellen!$G$50:$H$65,2,FALSE)</f>
        <v>G</v>
      </c>
    </row>
    <row r="45" spans="1:10" x14ac:dyDescent="0.2">
      <c r="A45" t="s">
        <v>266</v>
      </c>
      <c r="B45">
        <v>1</v>
      </c>
      <c r="C45" s="17" t="s">
        <v>254</v>
      </c>
      <c r="D45" t="s">
        <v>158</v>
      </c>
      <c r="E45" t="s">
        <v>159</v>
      </c>
      <c r="F45" t="s">
        <v>280</v>
      </c>
      <c r="G45" s="19" t="s">
        <v>265</v>
      </c>
      <c r="H45" s="19" t="s">
        <v>46</v>
      </c>
      <c r="I45" t="s">
        <v>42</v>
      </c>
      <c r="J45" s="32" t="str">
        <f>VLOOKUP(H45*1,Basistabellen!$G$50:$H$65,2,FALSE)</f>
        <v>G</v>
      </c>
    </row>
    <row r="46" spans="1:10" x14ac:dyDescent="0.2">
      <c r="A46" t="s">
        <v>269</v>
      </c>
      <c r="B46">
        <v>2</v>
      </c>
      <c r="C46" s="17" t="s">
        <v>267</v>
      </c>
      <c r="D46" t="s">
        <v>158</v>
      </c>
      <c r="E46" t="s">
        <v>221</v>
      </c>
      <c r="F46" t="s">
        <v>171</v>
      </c>
      <c r="G46" s="19" t="s">
        <v>270</v>
      </c>
      <c r="H46" s="19" t="s">
        <v>268</v>
      </c>
      <c r="I46" t="s">
        <v>42</v>
      </c>
      <c r="J46" s="32" t="str">
        <f>VLOOKUP(H46*1,Basistabellen!$G$50:$H$65,2,FALSE)</f>
        <v>G</v>
      </c>
    </row>
    <row r="47" spans="1:10" x14ac:dyDescent="0.2">
      <c r="A47" t="s">
        <v>271</v>
      </c>
      <c r="B47">
        <v>2</v>
      </c>
      <c r="C47" s="17" t="s">
        <v>267</v>
      </c>
      <c r="D47">
        <v>6</v>
      </c>
      <c r="E47" t="s">
        <v>221</v>
      </c>
      <c r="F47" t="s">
        <v>272</v>
      </c>
      <c r="G47" s="19" t="s">
        <v>273</v>
      </c>
      <c r="H47" s="19" t="s">
        <v>268</v>
      </c>
      <c r="I47" t="s">
        <v>42</v>
      </c>
      <c r="J47" s="32" t="str">
        <f>VLOOKUP(H47*1,Basistabellen!$G$50:$H$65,2,FALSE)</f>
        <v>G</v>
      </c>
    </row>
    <row r="48" spans="1:10" x14ac:dyDescent="0.2">
      <c r="A48" t="s">
        <v>274</v>
      </c>
      <c r="B48">
        <v>3</v>
      </c>
      <c r="C48" s="17" t="s">
        <v>267</v>
      </c>
      <c r="D48" t="s">
        <v>158</v>
      </c>
      <c r="E48" t="s">
        <v>221</v>
      </c>
      <c r="F48" t="s">
        <v>280</v>
      </c>
      <c r="G48" s="19" t="s">
        <v>275</v>
      </c>
      <c r="H48" s="19" t="s">
        <v>268</v>
      </c>
      <c r="I48" t="s">
        <v>42</v>
      </c>
      <c r="J48" s="32" t="str">
        <f>VLOOKUP(H48*1,Basistabellen!$G$50:$H$65,2,FALSE)</f>
        <v>G</v>
      </c>
    </row>
    <row r="49" spans="1:10" x14ac:dyDescent="0.2">
      <c r="A49" t="s">
        <v>276</v>
      </c>
      <c r="B49">
        <v>1</v>
      </c>
      <c r="C49" s="17" t="s">
        <v>267</v>
      </c>
      <c r="D49" t="s">
        <v>158</v>
      </c>
      <c r="E49" t="s">
        <v>159</v>
      </c>
      <c r="F49" t="s">
        <v>180</v>
      </c>
      <c r="G49" s="19" t="s">
        <v>277</v>
      </c>
      <c r="H49" s="19" t="s">
        <v>268</v>
      </c>
      <c r="I49" t="s">
        <v>42</v>
      </c>
      <c r="J49" s="32" t="str">
        <f>VLOOKUP(H49*1,Basistabellen!$G$50:$H$65,2,FALSE)</f>
        <v>G</v>
      </c>
    </row>
    <row r="50" spans="1:10" x14ac:dyDescent="0.2">
      <c r="A50" t="s">
        <v>278</v>
      </c>
      <c r="B50">
        <v>2</v>
      </c>
      <c r="C50" s="17" t="s">
        <v>267</v>
      </c>
      <c r="D50" t="s">
        <v>279</v>
      </c>
      <c r="E50" t="s">
        <v>170</v>
      </c>
      <c r="F50" t="s">
        <v>280</v>
      </c>
      <c r="G50" s="19" t="s">
        <v>212</v>
      </c>
      <c r="H50" s="19" t="s">
        <v>268</v>
      </c>
      <c r="I50" t="s">
        <v>42</v>
      </c>
      <c r="J50" s="32" t="str">
        <f>VLOOKUP(H50*1,Basistabellen!$G$50:$H$65,2,FALSE)</f>
        <v>G</v>
      </c>
    </row>
    <row r="51" spans="1:10" x14ac:dyDescent="0.2">
      <c r="A51" t="s">
        <v>282</v>
      </c>
      <c r="B51">
        <v>3</v>
      </c>
      <c r="C51" s="17" t="s">
        <v>267</v>
      </c>
      <c r="D51" t="s">
        <v>283</v>
      </c>
      <c r="E51" t="s">
        <v>284</v>
      </c>
      <c r="F51" t="s">
        <v>281</v>
      </c>
      <c r="G51" s="19" t="s">
        <v>285</v>
      </c>
      <c r="H51" s="19" t="s">
        <v>268</v>
      </c>
      <c r="I51" t="s">
        <v>42</v>
      </c>
      <c r="J51" s="32" t="str">
        <f>VLOOKUP(H51*1,Basistabellen!$G$50:$H$65,2,FALSE)</f>
        <v>G</v>
      </c>
    </row>
    <row r="52" spans="1:10" x14ac:dyDescent="0.2">
      <c r="A52" t="s">
        <v>522</v>
      </c>
      <c r="B52">
        <v>2</v>
      </c>
      <c r="C52" s="17" t="s">
        <v>157</v>
      </c>
      <c r="D52" t="s">
        <v>158</v>
      </c>
      <c r="E52" t="s">
        <v>221</v>
      </c>
      <c r="F52" t="s">
        <v>218</v>
      </c>
      <c r="G52" s="19" t="s">
        <v>665</v>
      </c>
      <c r="H52" s="19" t="s">
        <v>165</v>
      </c>
      <c r="I52" t="s">
        <v>307</v>
      </c>
      <c r="J52" s="32" t="str">
        <f>VLOOKUP(H52*1,Basistabellen!$G$50:$H$65,2,FALSE)</f>
        <v>N</v>
      </c>
    </row>
    <row r="53" spans="1:10" x14ac:dyDescent="0.2">
      <c r="A53" t="s">
        <v>413</v>
      </c>
      <c r="B53">
        <v>1</v>
      </c>
      <c r="C53" s="17" t="s">
        <v>157</v>
      </c>
      <c r="D53" t="s">
        <v>158</v>
      </c>
      <c r="E53" t="s">
        <v>170</v>
      </c>
      <c r="F53" t="s">
        <v>167</v>
      </c>
      <c r="G53" s="19" t="s">
        <v>414</v>
      </c>
      <c r="H53" s="19" t="s">
        <v>165</v>
      </c>
      <c r="I53" t="s">
        <v>307</v>
      </c>
      <c r="J53" s="32" t="str">
        <f>VLOOKUP(H53*1,Basistabellen!$G$50:$H$65,2,FALSE)</f>
        <v>N</v>
      </c>
    </row>
    <row r="54" spans="1:10" x14ac:dyDescent="0.2">
      <c r="A54" t="s">
        <v>415</v>
      </c>
      <c r="B54">
        <v>0</v>
      </c>
      <c r="C54" s="17" t="s">
        <v>157</v>
      </c>
      <c r="D54" t="s">
        <v>158</v>
      </c>
      <c r="E54" t="s">
        <v>221</v>
      </c>
      <c r="F54" t="s">
        <v>192</v>
      </c>
      <c r="G54" s="19" t="s">
        <v>416</v>
      </c>
      <c r="H54" s="19" t="s">
        <v>165</v>
      </c>
      <c r="I54" t="s">
        <v>307</v>
      </c>
      <c r="J54" s="32" t="str">
        <f>VLOOKUP(H54*1,Basistabellen!$G$50:$H$65,2,FALSE)</f>
        <v>N</v>
      </c>
    </row>
    <row r="55" spans="1:10" x14ac:dyDescent="0.2">
      <c r="A55" t="s">
        <v>417</v>
      </c>
      <c r="B55">
        <v>0</v>
      </c>
      <c r="C55" s="17" t="s">
        <v>157</v>
      </c>
      <c r="D55" t="s">
        <v>158</v>
      </c>
      <c r="E55" t="s">
        <v>166</v>
      </c>
      <c r="F55" t="s">
        <v>280</v>
      </c>
      <c r="G55" s="19" t="s">
        <v>418</v>
      </c>
      <c r="H55" s="19" t="s">
        <v>165</v>
      </c>
      <c r="I55" t="s">
        <v>307</v>
      </c>
      <c r="J55" s="32" t="str">
        <f>VLOOKUP(H55*1,Basistabellen!$G$50:$H$65,2,FALSE)</f>
        <v>N</v>
      </c>
    </row>
    <row r="56" spans="1:10" x14ac:dyDescent="0.2">
      <c r="A56" t="s">
        <v>419</v>
      </c>
      <c r="B56">
        <v>1</v>
      </c>
      <c r="C56" s="17" t="s">
        <v>157</v>
      </c>
      <c r="D56" t="s">
        <v>158</v>
      </c>
      <c r="E56" t="s">
        <v>166</v>
      </c>
      <c r="F56" t="s">
        <v>171</v>
      </c>
      <c r="G56" s="19" t="s">
        <v>420</v>
      </c>
      <c r="H56" s="19" t="s">
        <v>165</v>
      </c>
      <c r="I56" t="s">
        <v>307</v>
      </c>
      <c r="J56" s="32" t="str">
        <f>VLOOKUP(H56*1,Basistabellen!$G$50:$H$65,2,FALSE)</f>
        <v>N</v>
      </c>
    </row>
    <row r="57" spans="1:10" x14ac:dyDescent="0.2">
      <c r="A57" t="s">
        <v>421</v>
      </c>
      <c r="B57">
        <v>1</v>
      </c>
      <c r="C57" s="17" t="s">
        <v>157</v>
      </c>
      <c r="D57" t="s">
        <v>158</v>
      </c>
      <c r="E57" t="s">
        <v>159</v>
      </c>
      <c r="F57" t="s">
        <v>192</v>
      </c>
      <c r="G57" s="19" t="s">
        <v>330</v>
      </c>
      <c r="H57" s="19" t="s">
        <v>165</v>
      </c>
      <c r="I57" t="s">
        <v>307</v>
      </c>
      <c r="J57" s="32" t="str">
        <f>VLOOKUP(H57*1,Basistabellen!$G$50:$H$65,2,FALSE)</f>
        <v>N</v>
      </c>
    </row>
    <row r="58" spans="1:10" x14ac:dyDescent="0.2">
      <c r="A58" t="s">
        <v>422</v>
      </c>
      <c r="B58">
        <v>1</v>
      </c>
      <c r="C58" s="17" t="s">
        <v>157</v>
      </c>
      <c r="D58" t="s">
        <v>158</v>
      </c>
      <c r="E58" t="s">
        <v>159</v>
      </c>
      <c r="F58" t="s">
        <v>192</v>
      </c>
      <c r="G58" s="19" t="s">
        <v>423</v>
      </c>
      <c r="H58" s="19" t="s">
        <v>165</v>
      </c>
      <c r="I58" t="s">
        <v>307</v>
      </c>
      <c r="J58" s="32" t="str">
        <f>VLOOKUP(H58*1,Basistabellen!$G$50:$H$65,2,FALSE)</f>
        <v>N</v>
      </c>
    </row>
    <row r="59" spans="1:10" x14ac:dyDescent="0.2">
      <c r="A59" t="s">
        <v>424</v>
      </c>
      <c r="B59">
        <v>0</v>
      </c>
      <c r="C59" s="17" t="s">
        <v>157</v>
      </c>
      <c r="D59" t="s">
        <v>158</v>
      </c>
      <c r="E59" t="s">
        <v>170</v>
      </c>
      <c r="F59" t="s">
        <v>171</v>
      </c>
      <c r="G59" s="19" t="s">
        <v>425</v>
      </c>
      <c r="H59" s="19" t="s">
        <v>165</v>
      </c>
      <c r="I59" t="s">
        <v>307</v>
      </c>
      <c r="J59" s="32" t="str">
        <f>VLOOKUP(H59*1,Basistabellen!$G$50:$H$65,2,FALSE)</f>
        <v>N</v>
      </c>
    </row>
    <row r="60" spans="1:10" x14ac:dyDescent="0.2">
      <c r="A60" t="s">
        <v>426</v>
      </c>
      <c r="B60">
        <v>1</v>
      </c>
      <c r="C60" s="17" t="s">
        <v>157</v>
      </c>
      <c r="D60" t="s">
        <v>158</v>
      </c>
      <c r="E60" t="s">
        <v>159</v>
      </c>
      <c r="F60" t="s">
        <v>281</v>
      </c>
      <c r="G60" s="19" t="s">
        <v>427</v>
      </c>
      <c r="H60" s="19" t="s">
        <v>165</v>
      </c>
      <c r="I60" t="s">
        <v>307</v>
      </c>
      <c r="J60" s="32" t="str">
        <f>VLOOKUP(H60*1,Basistabellen!$G$50:$H$65,2,FALSE)</f>
        <v>N</v>
      </c>
    </row>
    <row r="61" spans="1:10" x14ac:dyDescent="0.2">
      <c r="A61" t="s">
        <v>428</v>
      </c>
      <c r="B61">
        <v>1</v>
      </c>
      <c r="C61" s="17" t="s">
        <v>157</v>
      </c>
      <c r="D61" t="s">
        <v>158</v>
      </c>
      <c r="E61" t="s">
        <v>221</v>
      </c>
      <c r="F61" t="s">
        <v>281</v>
      </c>
      <c r="G61" s="19" t="s">
        <v>429</v>
      </c>
      <c r="H61" s="19" t="s">
        <v>165</v>
      </c>
      <c r="I61" t="s">
        <v>307</v>
      </c>
      <c r="J61" s="32" t="str">
        <f>VLOOKUP(H61*1,Basistabellen!$G$50:$H$65,2,FALSE)</f>
        <v>N</v>
      </c>
    </row>
    <row r="62" spans="1:10" x14ac:dyDescent="0.2">
      <c r="A62" t="s">
        <v>430</v>
      </c>
      <c r="B62">
        <v>0</v>
      </c>
      <c r="C62" s="17" t="s">
        <v>157</v>
      </c>
      <c r="D62" t="s">
        <v>158</v>
      </c>
      <c r="E62" t="s">
        <v>166</v>
      </c>
      <c r="F62" t="s">
        <v>280</v>
      </c>
      <c r="G62" s="19" t="s">
        <v>431</v>
      </c>
      <c r="H62" s="19" t="s">
        <v>165</v>
      </c>
      <c r="I62" t="s">
        <v>307</v>
      </c>
      <c r="J62" s="32" t="str">
        <f>VLOOKUP(H62*1,Basistabellen!$G$50:$H$65,2,FALSE)</f>
        <v>N</v>
      </c>
    </row>
    <row r="63" spans="1:10" x14ac:dyDescent="0.2">
      <c r="A63" t="s">
        <v>432</v>
      </c>
      <c r="B63">
        <v>0</v>
      </c>
      <c r="C63" s="17" t="s">
        <v>195</v>
      </c>
      <c r="D63" t="s">
        <v>158</v>
      </c>
      <c r="E63" t="s">
        <v>166</v>
      </c>
      <c r="F63" t="s">
        <v>280</v>
      </c>
      <c r="G63" s="19" t="s">
        <v>433</v>
      </c>
      <c r="H63" s="19" t="s">
        <v>197</v>
      </c>
      <c r="I63" t="s">
        <v>307</v>
      </c>
      <c r="J63" s="32" t="str">
        <f>VLOOKUP(H63*1,Basistabellen!$G$50:$H$65,2,FALSE)</f>
        <v>N</v>
      </c>
    </row>
    <row r="64" spans="1:10" x14ac:dyDescent="0.2">
      <c r="A64" t="s">
        <v>434</v>
      </c>
      <c r="B64">
        <v>0</v>
      </c>
      <c r="C64" s="17" t="s">
        <v>195</v>
      </c>
      <c r="D64" t="s">
        <v>158</v>
      </c>
      <c r="E64" t="s">
        <v>166</v>
      </c>
      <c r="F64" t="s">
        <v>174</v>
      </c>
      <c r="G64" s="19" t="s">
        <v>435</v>
      </c>
      <c r="H64" s="19" t="s">
        <v>197</v>
      </c>
      <c r="I64" t="s">
        <v>307</v>
      </c>
      <c r="J64" s="32" t="str">
        <f>VLOOKUP(H64*1,Basistabellen!$G$50:$H$65,2,FALSE)</f>
        <v>N</v>
      </c>
    </row>
    <row r="65" spans="1:10" x14ac:dyDescent="0.2">
      <c r="A65" t="s">
        <v>436</v>
      </c>
      <c r="B65">
        <v>0</v>
      </c>
      <c r="C65" s="17" t="s">
        <v>195</v>
      </c>
      <c r="D65" t="s">
        <v>158</v>
      </c>
      <c r="E65" t="s">
        <v>159</v>
      </c>
      <c r="F65" t="s">
        <v>174</v>
      </c>
      <c r="G65" s="19" t="s">
        <v>437</v>
      </c>
      <c r="H65" s="19" t="s">
        <v>197</v>
      </c>
      <c r="I65" t="s">
        <v>307</v>
      </c>
      <c r="J65" s="32" t="str">
        <f>VLOOKUP(H65*1,Basistabellen!$G$50:$H$65,2,FALSE)</f>
        <v>N</v>
      </c>
    </row>
    <row r="66" spans="1:10" x14ac:dyDescent="0.2">
      <c r="A66" t="s">
        <v>438</v>
      </c>
      <c r="B66">
        <v>0</v>
      </c>
      <c r="C66" s="17" t="s">
        <v>195</v>
      </c>
      <c r="D66" t="s">
        <v>158</v>
      </c>
      <c r="E66" t="s">
        <v>166</v>
      </c>
      <c r="F66" t="s">
        <v>280</v>
      </c>
      <c r="G66" s="19" t="s">
        <v>439</v>
      </c>
      <c r="H66" s="19" t="s">
        <v>197</v>
      </c>
      <c r="I66" t="s">
        <v>307</v>
      </c>
      <c r="J66" s="32" t="str">
        <f>VLOOKUP(H66*1,Basistabellen!$G$50:$H$65,2,FALSE)</f>
        <v>N</v>
      </c>
    </row>
    <row r="67" spans="1:10" x14ac:dyDescent="0.2">
      <c r="A67" t="s">
        <v>440</v>
      </c>
      <c r="B67">
        <v>2</v>
      </c>
      <c r="C67" s="17" t="s">
        <v>195</v>
      </c>
      <c r="D67">
        <v>6</v>
      </c>
      <c r="E67" t="s">
        <v>159</v>
      </c>
      <c r="F67" t="s">
        <v>192</v>
      </c>
      <c r="G67" s="19" t="s">
        <v>441</v>
      </c>
      <c r="H67" s="19" t="s">
        <v>197</v>
      </c>
      <c r="I67" t="s">
        <v>307</v>
      </c>
      <c r="J67" s="32" t="str">
        <f>VLOOKUP(H67*1,Basistabellen!$G$50:$H$65,2,FALSE)</f>
        <v>N</v>
      </c>
    </row>
    <row r="68" spans="1:10" x14ac:dyDescent="0.2">
      <c r="A68" t="s">
        <v>442</v>
      </c>
      <c r="B68">
        <v>1</v>
      </c>
      <c r="C68" s="17" t="s">
        <v>195</v>
      </c>
      <c r="D68" t="s">
        <v>158</v>
      </c>
      <c r="E68" t="s">
        <v>443</v>
      </c>
      <c r="F68" t="s">
        <v>171</v>
      </c>
      <c r="G68" s="19" t="s">
        <v>444</v>
      </c>
      <c r="H68" s="19" t="s">
        <v>197</v>
      </c>
      <c r="I68" t="s">
        <v>307</v>
      </c>
      <c r="J68" s="32" t="str">
        <f>VLOOKUP(H68*1,Basistabellen!$G$50:$H$65,2,FALSE)</f>
        <v>N</v>
      </c>
    </row>
    <row r="69" spans="1:10" x14ac:dyDescent="0.2">
      <c r="A69" t="s">
        <v>784</v>
      </c>
      <c r="B69">
        <v>0</v>
      </c>
      <c r="C69" s="17" t="s">
        <v>209</v>
      </c>
      <c r="D69" t="s">
        <v>158</v>
      </c>
      <c r="E69" t="s">
        <v>221</v>
      </c>
      <c r="F69" t="s">
        <v>280</v>
      </c>
      <c r="G69" s="19" t="s">
        <v>445</v>
      </c>
      <c r="H69" s="19" t="s">
        <v>211</v>
      </c>
      <c r="I69" t="s">
        <v>307</v>
      </c>
      <c r="J69" s="32" t="str">
        <f>VLOOKUP(H69*1,Basistabellen!$G$50:$H$65,2,FALSE)</f>
        <v>N</v>
      </c>
    </row>
    <row r="70" spans="1:10" x14ac:dyDescent="0.2">
      <c r="A70" t="s">
        <v>446</v>
      </c>
      <c r="B70">
        <v>1</v>
      </c>
      <c r="C70" s="17" t="s">
        <v>209</v>
      </c>
      <c r="D70" t="s">
        <v>158</v>
      </c>
      <c r="E70" t="s">
        <v>170</v>
      </c>
      <c r="F70" t="s">
        <v>167</v>
      </c>
      <c r="G70" s="19" t="s">
        <v>447</v>
      </c>
      <c r="H70" s="19" t="s">
        <v>211</v>
      </c>
      <c r="I70" t="s">
        <v>307</v>
      </c>
      <c r="J70" s="32" t="str">
        <f>VLOOKUP(H70*1,Basistabellen!$G$50:$H$65,2,FALSE)</f>
        <v>N</v>
      </c>
    </row>
    <row r="71" spans="1:10" x14ac:dyDescent="0.2">
      <c r="A71" t="s">
        <v>448</v>
      </c>
      <c r="B71">
        <v>0</v>
      </c>
      <c r="C71" s="17" t="s">
        <v>209</v>
      </c>
      <c r="D71" t="s">
        <v>158</v>
      </c>
      <c r="E71" t="s">
        <v>159</v>
      </c>
      <c r="F71" t="s">
        <v>449</v>
      </c>
      <c r="G71" s="19" t="s">
        <v>450</v>
      </c>
      <c r="H71" s="19" t="s">
        <v>211</v>
      </c>
      <c r="I71" t="s">
        <v>307</v>
      </c>
      <c r="J71" s="32" t="str">
        <f>VLOOKUP(H71*1,Basistabellen!$G$50:$H$65,2,FALSE)</f>
        <v>N</v>
      </c>
    </row>
    <row r="72" spans="1:10" x14ac:dyDescent="0.2">
      <c r="A72" t="s">
        <v>451</v>
      </c>
      <c r="B72">
        <v>1</v>
      </c>
      <c r="C72" s="17" t="s">
        <v>209</v>
      </c>
      <c r="D72" t="s">
        <v>158</v>
      </c>
      <c r="E72" t="s">
        <v>256</v>
      </c>
      <c r="F72" t="s">
        <v>218</v>
      </c>
      <c r="G72" s="19" t="s">
        <v>452</v>
      </c>
      <c r="H72" s="19" t="s">
        <v>211</v>
      </c>
      <c r="I72" t="s">
        <v>307</v>
      </c>
      <c r="J72" s="32" t="str">
        <f>VLOOKUP(H72*1,Basistabellen!$G$50:$H$65,2,FALSE)</f>
        <v>N</v>
      </c>
    </row>
    <row r="73" spans="1:10" x14ac:dyDescent="0.2">
      <c r="A73" t="s">
        <v>453</v>
      </c>
      <c r="B73">
        <v>1</v>
      </c>
      <c r="C73" s="17" t="s">
        <v>209</v>
      </c>
      <c r="D73" t="s">
        <v>158</v>
      </c>
      <c r="E73" t="s">
        <v>256</v>
      </c>
      <c r="F73" t="s">
        <v>167</v>
      </c>
      <c r="G73" s="19" t="s">
        <v>454</v>
      </c>
      <c r="H73" s="19" t="s">
        <v>211</v>
      </c>
      <c r="I73" t="s">
        <v>307</v>
      </c>
      <c r="J73" s="32" t="str">
        <f>VLOOKUP(H73*1,Basistabellen!$G$50:$H$65,2,FALSE)</f>
        <v>N</v>
      </c>
    </row>
    <row r="74" spans="1:10" x14ac:dyDescent="0.2">
      <c r="A74" t="s">
        <v>455</v>
      </c>
      <c r="B74">
        <v>2</v>
      </c>
      <c r="C74" s="17" t="s">
        <v>209</v>
      </c>
      <c r="D74" t="s">
        <v>158</v>
      </c>
      <c r="E74" t="s">
        <v>159</v>
      </c>
      <c r="F74" t="s">
        <v>281</v>
      </c>
      <c r="G74" s="19" t="s">
        <v>456</v>
      </c>
      <c r="H74" s="19" t="s">
        <v>211</v>
      </c>
      <c r="I74" t="s">
        <v>307</v>
      </c>
      <c r="J74" s="32" t="str">
        <f>VLOOKUP(H74*1,Basistabellen!$G$50:$H$65,2,FALSE)</f>
        <v>N</v>
      </c>
    </row>
    <row r="75" spans="1:10" x14ac:dyDescent="0.2">
      <c r="A75" t="s">
        <v>457</v>
      </c>
      <c r="B75">
        <v>2</v>
      </c>
      <c r="C75" s="17" t="s">
        <v>224</v>
      </c>
      <c r="D75" t="s">
        <v>158</v>
      </c>
      <c r="E75" t="s">
        <v>166</v>
      </c>
      <c r="F75" t="s">
        <v>280</v>
      </c>
      <c r="G75" s="19" t="s">
        <v>458</v>
      </c>
      <c r="H75" s="19" t="s">
        <v>45</v>
      </c>
      <c r="I75" t="s">
        <v>307</v>
      </c>
      <c r="J75" s="32" t="str">
        <f>VLOOKUP(H75*1,Basistabellen!$G$50:$H$65,2,FALSE)</f>
        <v>N</v>
      </c>
    </row>
    <row r="76" spans="1:10" x14ac:dyDescent="0.2">
      <c r="A76" t="s">
        <v>459</v>
      </c>
      <c r="B76">
        <v>2</v>
      </c>
      <c r="C76" s="17" t="s">
        <v>224</v>
      </c>
      <c r="D76" t="s">
        <v>158</v>
      </c>
      <c r="E76" t="s">
        <v>166</v>
      </c>
      <c r="F76" t="s">
        <v>280</v>
      </c>
      <c r="G76" s="19" t="s">
        <v>460</v>
      </c>
      <c r="H76" s="19" t="s">
        <v>45</v>
      </c>
      <c r="I76" t="s">
        <v>307</v>
      </c>
      <c r="J76" s="32" t="str">
        <f>VLOOKUP(H76*1,Basistabellen!$G$50:$H$65,2,FALSE)</f>
        <v>N</v>
      </c>
    </row>
    <row r="77" spans="1:10" x14ac:dyDescent="0.2">
      <c r="A77" t="s">
        <v>461</v>
      </c>
      <c r="B77">
        <v>2</v>
      </c>
      <c r="C77" s="17" t="s">
        <v>224</v>
      </c>
      <c r="D77" t="s">
        <v>158</v>
      </c>
      <c r="E77" t="s">
        <v>221</v>
      </c>
      <c r="F77" t="s">
        <v>192</v>
      </c>
      <c r="G77" s="19" t="s">
        <v>462</v>
      </c>
      <c r="H77" s="19" t="s">
        <v>45</v>
      </c>
      <c r="I77" t="s">
        <v>307</v>
      </c>
      <c r="J77" s="32" t="str">
        <f>VLOOKUP(H77*1,Basistabellen!$G$50:$H$65,2,FALSE)</f>
        <v>N</v>
      </c>
    </row>
    <row r="78" spans="1:10" x14ac:dyDescent="0.2">
      <c r="A78" t="s">
        <v>463</v>
      </c>
      <c r="B78">
        <v>1</v>
      </c>
      <c r="C78" s="17" t="s">
        <v>224</v>
      </c>
      <c r="D78" t="s">
        <v>158</v>
      </c>
      <c r="E78" t="s">
        <v>166</v>
      </c>
      <c r="F78" t="s">
        <v>281</v>
      </c>
      <c r="G78" s="19" t="s">
        <v>464</v>
      </c>
      <c r="H78" s="19" t="s">
        <v>45</v>
      </c>
      <c r="I78" t="s">
        <v>307</v>
      </c>
      <c r="J78" s="32" t="str">
        <f>VLOOKUP(H78*1,Basistabellen!$G$50:$H$65,2,FALSE)</f>
        <v>N</v>
      </c>
    </row>
    <row r="79" spans="1:10" x14ac:dyDescent="0.2">
      <c r="A79" t="s">
        <v>465</v>
      </c>
      <c r="B79">
        <v>3</v>
      </c>
      <c r="C79" s="17" t="s">
        <v>224</v>
      </c>
      <c r="D79">
        <v>6</v>
      </c>
      <c r="E79" t="s">
        <v>466</v>
      </c>
      <c r="F79" t="s">
        <v>281</v>
      </c>
      <c r="G79" s="19" t="s">
        <v>467</v>
      </c>
      <c r="H79" s="19" t="s">
        <v>45</v>
      </c>
      <c r="I79" t="s">
        <v>307</v>
      </c>
      <c r="J79" s="32" t="str">
        <f>VLOOKUP(H79*1,Basistabellen!$G$50:$H$65,2,FALSE)</f>
        <v>N</v>
      </c>
    </row>
    <row r="80" spans="1:10" x14ac:dyDescent="0.2">
      <c r="A80" t="s">
        <v>468</v>
      </c>
      <c r="B80">
        <v>1</v>
      </c>
      <c r="C80" s="17" t="s">
        <v>224</v>
      </c>
      <c r="D80" t="s">
        <v>158</v>
      </c>
      <c r="E80" t="s">
        <v>159</v>
      </c>
      <c r="F80" t="s">
        <v>192</v>
      </c>
      <c r="G80" s="19" t="s">
        <v>469</v>
      </c>
      <c r="H80" s="19" t="s">
        <v>45</v>
      </c>
      <c r="I80" t="s">
        <v>307</v>
      </c>
      <c r="J80" s="32" t="str">
        <f>VLOOKUP(H80*1,Basistabellen!$G$50:$H$65,2,FALSE)</f>
        <v>N</v>
      </c>
    </row>
    <row r="81" spans="1:10" x14ac:dyDescent="0.2">
      <c r="A81" t="s">
        <v>470</v>
      </c>
      <c r="B81">
        <v>2</v>
      </c>
      <c r="C81" s="17" t="s">
        <v>239</v>
      </c>
      <c r="D81" t="s">
        <v>158</v>
      </c>
      <c r="E81" t="s">
        <v>221</v>
      </c>
      <c r="F81" t="s">
        <v>471</v>
      </c>
      <c r="G81" s="19" t="s">
        <v>472</v>
      </c>
      <c r="H81" s="19" t="s">
        <v>241</v>
      </c>
      <c r="I81" t="s">
        <v>307</v>
      </c>
      <c r="J81" s="32" t="str">
        <f>VLOOKUP(H81*1,Basistabellen!$G$50:$H$65,2,FALSE)</f>
        <v>G</v>
      </c>
    </row>
    <row r="82" spans="1:10" x14ac:dyDescent="0.2">
      <c r="A82" t="s">
        <v>473</v>
      </c>
      <c r="B82">
        <v>2</v>
      </c>
      <c r="C82" s="17" t="s">
        <v>239</v>
      </c>
      <c r="D82" t="s">
        <v>158</v>
      </c>
      <c r="E82" t="s">
        <v>166</v>
      </c>
      <c r="F82" t="s">
        <v>167</v>
      </c>
      <c r="G82" s="19" t="s">
        <v>474</v>
      </c>
      <c r="H82" s="19" t="s">
        <v>241</v>
      </c>
      <c r="I82" t="s">
        <v>307</v>
      </c>
      <c r="J82" s="32" t="str">
        <f>VLOOKUP(H82*1,Basistabellen!$G$50:$H$65,2,FALSE)</f>
        <v>G</v>
      </c>
    </row>
    <row r="83" spans="1:10" x14ac:dyDescent="0.2">
      <c r="A83" t="s">
        <v>475</v>
      </c>
      <c r="B83">
        <v>1</v>
      </c>
      <c r="C83" s="17" t="s">
        <v>239</v>
      </c>
      <c r="D83" t="s">
        <v>158</v>
      </c>
      <c r="E83" t="s">
        <v>159</v>
      </c>
      <c r="F83" t="s">
        <v>280</v>
      </c>
      <c r="G83" s="19" t="s">
        <v>476</v>
      </c>
      <c r="H83" s="19" t="s">
        <v>241</v>
      </c>
      <c r="I83" t="s">
        <v>307</v>
      </c>
      <c r="J83" s="32" t="str">
        <f>VLOOKUP(H83*1,Basistabellen!$G$50:$H$65,2,FALSE)</f>
        <v>G</v>
      </c>
    </row>
    <row r="84" spans="1:10" x14ac:dyDescent="0.2">
      <c r="A84" t="s">
        <v>477</v>
      </c>
      <c r="B84">
        <v>0</v>
      </c>
      <c r="C84" s="17" t="s">
        <v>239</v>
      </c>
      <c r="D84" t="s">
        <v>158</v>
      </c>
      <c r="E84" t="s">
        <v>166</v>
      </c>
      <c r="F84" t="s">
        <v>171</v>
      </c>
      <c r="G84" s="19" t="s">
        <v>478</v>
      </c>
      <c r="H84" s="19" t="s">
        <v>241</v>
      </c>
      <c r="I84" t="s">
        <v>307</v>
      </c>
      <c r="J84" s="32" t="str">
        <f>VLOOKUP(H84*1,Basistabellen!$G$50:$H$65,2,FALSE)</f>
        <v>G</v>
      </c>
    </row>
    <row r="85" spans="1:10" x14ac:dyDescent="0.2">
      <c r="A85" t="s">
        <v>479</v>
      </c>
      <c r="B85">
        <v>2</v>
      </c>
      <c r="C85" s="17" t="s">
        <v>239</v>
      </c>
      <c r="D85" t="s">
        <v>158</v>
      </c>
      <c r="E85" t="s">
        <v>159</v>
      </c>
      <c r="F85" t="s">
        <v>280</v>
      </c>
      <c r="G85" s="19" t="s">
        <v>480</v>
      </c>
      <c r="H85" s="19" t="s">
        <v>241</v>
      </c>
      <c r="I85" t="s">
        <v>307</v>
      </c>
      <c r="J85" s="32" t="str">
        <f>VLOOKUP(H85*1,Basistabellen!$G$50:$H$65,2,FALSE)</f>
        <v>G</v>
      </c>
    </row>
    <row r="86" spans="1:10" x14ac:dyDescent="0.2">
      <c r="A86" t="s">
        <v>481</v>
      </c>
      <c r="B86">
        <v>2</v>
      </c>
      <c r="C86" s="17" t="s">
        <v>239</v>
      </c>
      <c r="D86" t="s">
        <v>158</v>
      </c>
      <c r="E86" t="s">
        <v>159</v>
      </c>
      <c r="F86" t="s">
        <v>482</v>
      </c>
      <c r="G86" s="19" t="s">
        <v>483</v>
      </c>
      <c r="H86" s="19" t="s">
        <v>241</v>
      </c>
      <c r="I86" t="s">
        <v>307</v>
      </c>
      <c r="J86" s="32" t="str">
        <f>VLOOKUP(H86*1,Basistabellen!$G$50:$H$65,2,FALSE)</f>
        <v>G</v>
      </c>
    </row>
    <row r="87" spans="1:10" x14ac:dyDescent="0.2">
      <c r="A87" t="s">
        <v>484</v>
      </c>
      <c r="B87">
        <v>1</v>
      </c>
      <c r="C87" s="17" t="s">
        <v>254</v>
      </c>
      <c r="D87" t="s">
        <v>158</v>
      </c>
      <c r="E87" t="s">
        <v>159</v>
      </c>
      <c r="F87" t="s">
        <v>280</v>
      </c>
      <c r="G87" s="19" t="s">
        <v>785</v>
      </c>
      <c r="H87" s="19" t="s">
        <v>46</v>
      </c>
      <c r="I87" t="s">
        <v>307</v>
      </c>
      <c r="J87" s="32" t="str">
        <f>VLOOKUP(H87*1,Basistabellen!$G$50:$H$65,2,FALSE)</f>
        <v>G</v>
      </c>
    </row>
    <row r="88" spans="1:10" x14ac:dyDescent="0.2">
      <c r="A88" t="s">
        <v>485</v>
      </c>
      <c r="B88">
        <v>0</v>
      </c>
      <c r="C88" s="17" t="s">
        <v>254</v>
      </c>
      <c r="D88" t="s">
        <v>158</v>
      </c>
      <c r="E88" t="s">
        <v>221</v>
      </c>
      <c r="F88" t="s">
        <v>280</v>
      </c>
      <c r="G88" s="19" t="s">
        <v>222</v>
      </c>
      <c r="H88" s="19" t="s">
        <v>46</v>
      </c>
      <c r="I88" t="s">
        <v>307</v>
      </c>
      <c r="J88" s="32" t="str">
        <f>VLOOKUP(H88*1,Basistabellen!$G$50:$H$65,2,FALSE)</f>
        <v>G</v>
      </c>
    </row>
    <row r="89" spans="1:10" x14ac:dyDescent="0.2">
      <c r="A89" t="s">
        <v>486</v>
      </c>
      <c r="B89">
        <v>2</v>
      </c>
      <c r="C89" s="17" t="s">
        <v>254</v>
      </c>
      <c r="D89" t="s">
        <v>158</v>
      </c>
      <c r="E89" t="s">
        <v>170</v>
      </c>
      <c r="F89" t="s">
        <v>280</v>
      </c>
      <c r="G89" s="19" t="s">
        <v>487</v>
      </c>
      <c r="H89" s="19" t="s">
        <v>46</v>
      </c>
      <c r="I89" t="s">
        <v>307</v>
      </c>
      <c r="J89" s="32" t="str">
        <f>VLOOKUP(H89*1,Basistabellen!$G$50:$H$65,2,FALSE)</f>
        <v>G</v>
      </c>
    </row>
    <row r="90" spans="1:10" x14ac:dyDescent="0.2">
      <c r="A90" t="s">
        <v>488</v>
      </c>
      <c r="B90">
        <v>1</v>
      </c>
      <c r="C90" s="17" t="s">
        <v>254</v>
      </c>
      <c r="D90" t="s">
        <v>158</v>
      </c>
      <c r="E90" t="s">
        <v>166</v>
      </c>
      <c r="F90" t="s">
        <v>174</v>
      </c>
      <c r="G90" s="19" t="s">
        <v>489</v>
      </c>
      <c r="H90" s="19" t="s">
        <v>46</v>
      </c>
      <c r="I90" t="s">
        <v>307</v>
      </c>
      <c r="J90" s="32" t="str">
        <f>VLOOKUP(H90*1,Basistabellen!$G$50:$H$65,2,FALSE)</f>
        <v>G</v>
      </c>
    </row>
    <row r="91" spans="1:10" x14ac:dyDescent="0.2">
      <c r="A91" t="s">
        <v>490</v>
      </c>
      <c r="B91">
        <v>1</v>
      </c>
      <c r="C91" s="17" t="s">
        <v>491</v>
      </c>
      <c r="D91" t="s">
        <v>158</v>
      </c>
      <c r="E91" t="s">
        <v>159</v>
      </c>
      <c r="F91" t="s">
        <v>449</v>
      </c>
      <c r="G91" s="19" t="s">
        <v>493</v>
      </c>
      <c r="H91" s="19" t="s">
        <v>46</v>
      </c>
      <c r="I91" t="s">
        <v>307</v>
      </c>
      <c r="J91" s="32" t="str">
        <f>VLOOKUP(H91*1,Basistabellen!$G$50:$H$65,2,FALSE)</f>
        <v>G</v>
      </c>
    </row>
    <row r="92" spans="1:10" x14ac:dyDescent="0.2">
      <c r="A92" t="s">
        <v>494</v>
      </c>
      <c r="B92">
        <v>3</v>
      </c>
      <c r="C92" s="17" t="s">
        <v>492</v>
      </c>
      <c r="D92" t="s">
        <v>158</v>
      </c>
      <c r="E92" t="s">
        <v>256</v>
      </c>
      <c r="F92" t="s">
        <v>167</v>
      </c>
      <c r="G92" s="19" t="s">
        <v>495</v>
      </c>
      <c r="H92" s="19" t="s">
        <v>46</v>
      </c>
      <c r="I92" t="s">
        <v>307</v>
      </c>
      <c r="J92" s="32" t="str">
        <f>VLOOKUP(H92*1,Basistabellen!$G$50:$H$65,2,FALSE)</f>
        <v>G</v>
      </c>
    </row>
    <row r="93" spans="1:10" x14ac:dyDescent="0.2">
      <c r="A93" t="s">
        <v>496</v>
      </c>
      <c r="B93">
        <v>1</v>
      </c>
      <c r="C93" s="17" t="s">
        <v>267</v>
      </c>
      <c r="D93" t="s">
        <v>158</v>
      </c>
      <c r="E93" t="s">
        <v>170</v>
      </c>
      <c r="F93" t="s">
        <v>167</v>
      </c>
      <c r="G93" s="19" t="s">
        <v>497</v>
      </c>
      <c r="H93" s="19" t="s">
        <v>268</v>
      </c>
      <c r="I93" t="s">
        <v>307</v>
      </c>
      <c r="J93" s="32" t="str">
        <f>VLOOKUP(H93*1,Basistabellen!$G$50:$H$65,2,FALSE)</f>
        <v>G</v>
      </c>
    </row>
    <row r="94" spans="1:10" x14ac:dyDescent="0.2">
      <c r="A94" t="s">
        <v>498</v>
      </c>
      <c r="B94">
        <v>3</v>
      </c>
      <c r="C94" s="17" t="s">
        <v>267</v>
      </c>
      <c r="D94" t="s">
        <v>158</v>
      </c>
      <c r="E94" t="s">
        <v>221</v>
      </c>
      <c r="F94" t="s">
        <v>174</v>
      </c>
      <c r="G94" s="19" t="s">
        <v>499</v>
      </c>
      <c r="H94" s="19" t="s">
        <v>268</v>
      </c>
      <c r="I94" t="s">
        <v>307</v>
      </c>
      <c r="J94" s="32" t="str">
        <f>VLOOKUP(H94*1,Basistabellen!$G$50:$H$65,2,FALSE)</f>
        <v>G</v>
      </c>
    </row>
    <row r="95" spans="1:10" x14ac:dyDescent="0.2">
      <c r="A95" t="s">
        <v>500</v>
      </c>
      <c r="B95">
        <v>2</v>
      </c>
      <c r="C95" s="17" t="s">
        <v>267</v>
      </c>
      <c r="D95" t="s">
        <v>158</v>
      </c>
      <c r="E95" t="s">
        <v>501</v>
      </c>
      <c r="F95" t="s">
        <v>167</v>
      </c>
      <c r="G95" s="19" t="s">
        <v>502</v>
      </c>
      <c r="H95" s="19" t="s">
        <v>268</v>
      </c>
      <c r="I95" t="s">
        <v>307</v>
      </c>
      <c r="J95" s="32" t="str">
        <f>VLOOKUP(H95*1,Basistabellen!$G$50:$H$65,2,FALSE)</f>
        <v>G</v>
      </c>
    </row>
    <row r="96" spans="1:10" x14ac:dyDescent="0.2">
      <c r="A96" t="s">
        <v>503</v>
      </c>
      <c r="B96">
        <v>1</v>
      </c>
      <c r="C96" s="17" t="s">
        <v>267</v>
      </c>
      <c r="D96" t="s">
        <v>158</v>
      </c>
      <c r="E96" t="s">
        <v>170</v>
      </c>
      <c r="F96" t="s">
        <v>167</v>
      </c>
      <c r="G96" s="19" t="s">
        <v>504</v>
      </c>
      <c r="H96" s="19" t="s">
        <v>268</v>
      </c>
      <c r="I96" t="s">
        <v>307</v>
      </c>
      <c r="J96" s="32" t="str">
        <f>VLOOKUP(H96*1,Basistabellen!$G$50:$H$65,2,FALSE)</f>
        <v>G</v>
      </c>
    </row>
    <row r="97" spans="1:10" x14ac:dyDescent="0.2">
      <c r="A97" t="s">
        <v>505</v>
      </c>
      <c r="B97">
        <v>2</v>
      </c>
      <c r="C97" s="17" t="s">
        <v>267</v>
      </c>
      <c r="D97" t="s">
        <v>158</v>
      </c>
      <c r="E97" t="s">
        <v>166</v>
      </c>
      <c r="F97" t="s">
        <v>167</v>
      </c>
      <c r="G97" s="19" t="s">
        <v>506</v>
      </c>
      <c r="H97" s="19" t="s">
        <v>268</v>
      </c>
      <c r="I97" t="s">
        <v>307</v>
      </c>
      <c r="J97" s="32" t="str">
        <f>VLOOKUP(H97*1,Basistabellen!$G$50:$H$65,2,FALSE)</f>
        <v>G</v>
      </c>
    </row>
    <row r="98" spans="1:10" x14ac:dyDescent="0.2">
      <c r="A98" t="s">
        <v>507</v>
      </c>
      <c r="B98">
        <v>2</v>
      </c>
      <c r="C98" s="17" t="s">
        <v>267</v>
      </c>
      <c r="D98" t="s">
        <v>158</v>
      </c>
      <c r="E98" t="s">
        <v>159</v>
      </c>
      <c r="F98" t="s">
        <v>281</v>
      </c>
      <c r="G98" s="19" t="s">
        <v>508</v>
      </c>
      <c r="H98" s="19" t="s">
        <v>268</v>
      </c>
      <c r="I98" t="s">
        <v>307</v>
      </c>
      <c r="J98" s="32" t="str">
        <f>VLOOKUP(H98*1,Basistabellen!$G$50:$H$65,2,FALSE)</f>
        <v>G</v>
      </c>
    </row>
    <row r="99" spans="1:10" x14ac:dyDescent="0.2">
      <c r="A99" t="s">
        <v>510</v>
      </c>
      <c r="B99">
        <v>2</v>
      </c>
      <c r="C99" s="17" t="s">
        <v>509</v>
      </c>
      <c r="D99" t="s">
        <v>158</v>
      </c>
      <c r="E99" t="s">
        <v>231</v>
      </c>
      <c r="F99" t="s">
        <v>167</v>
      </c>
      <c r="G99" s="19" t="s">
        <v>511</v>
      </c>
      <c r="H99" s="19" t="s">
        <v>47</v>
      </c>
      <c r="I99" t="s">
        <v>307</v>
      </c>
      <c r="J99" s="32" t="str">
        <f>VLOOKUP(H99*1,Basistabellen!$G$50:$H$65,2,FALSE)</f>
        <v>G</v>
      </c>
    </row>
    <row r="100" spans="1:10" x14ac:dyDescent="0.2">
      <c r="A100" t="s">
        <v>512</v>
      </c>
      <c r="B100">
        <v>2</v>
      </c>
      <c r="C100" s="17" t="s">
        <v>509</v>
      </c>
      <c r="D100" t="s">
        <v>158</v>
      </c>
      <c r="E100" t="s">
        <v>256</v>
      </c>
      <c r="F100" t="s">
        <v>280</v>
      </c>
      <c r="G100" s="19" t="s">
        <v>513</v>
      </c>
      <c r="H100" s="19" t="s">
        <v>47</v>
      </c>
      <c r="I100" t="s">
        <v>307</v>
      </c>
      <c r="J100" s="32" t="str">
        <f>VLOOKUP(H100*1,Basistabellen!$G$50:$H$65,2,FALSE)</f>
        <v>G</v>
      </c>
    </row>
    <row r="101" spans="1:10" x14ac:dyDescent="0.2">
      <c r="A101" t="s">
        <v>514</v>
      </c>
      <c r="B101">
        <v>1</v>
      </c>
      <c r="C101" s="17" t="s">
        <v>509</v>
      </c>
      <c r="D101" t="s">
        <v>158</v>
      </c>
      <c r="E101" t="s">
        <v>221</v>
      </c>
      <c r="F101" t="s">
        <v>280</v>
      </c>
      <c r="G101" s="19" t="s">
        <v>515</v>
      </c>
      <c r="H101" s="19" t="s">
        <v>47</v>
      </c>
      <c r="I101" t="s">
        <v>307</v>
      </c>
      <c r="J101" s="32" t="str">
        <f>VLOOKUP(H101*1,Basistabellen!$G$50:$H$65,2,FALSE)</f>
        <v>G</v>
      </c>
    </row>
    <row r="102" spans="1:10" x14ac:dyDescent="0.2">
      <c r="A102" t="s">
        <v>516</v>
      </c>
      <c r="B102">
        <v>2</v>
      </c>
      <c r="C102" s="17" t="s">
        <v>509</v>
      </c>
      <c r="D102" t="s">
        <v>158</v>
      </c>
      <c r="E102" t="s">
        <v>166</v>
      </c>
      <c r="F102" t="s">
        <v>167</v>
      </c>
      <c r="G102" s="19" t="s">
        <v>517</v>
      </c>
      <c r="H102" s="19" t="s">
        <v>47</v>
      </c>
      <c r="I102" t="s">
        <v>307</v>
      </c>
      <c r="J102" s="32" t="str">
        <f>VLOOKUP(H102*1,Basistabellen!$G$50:$H$65,2,FALSE)</f>
        <v>G</v>
      </c>
    </row>
    <row r="103" spans="1:10" x14ac:dyDescent="0.2">
      <c r="A103" t="s">
        <v>518</v>
      </c>
      <c r="B103">
        <v>2</v>
      </c>
      <c r="C103" s="17" t="s">
        <v>509</v>
      </c>
      <c r="D103" t="s">
        <v>158</v>
      </c>
      <c r="E103" t="s">
        <v>170</v>
      </c>
      <c r="F103" t="s">
        <v>174</v>
      </c>
      <c r="G103" s="19" t="s">
        <v>519</v>
      </c>
      <c r="H103" s="19" t="s">
        <v>47</v>
      </c>
      <c r="I103" t="s">
        <v>307</v>
      </c>
      <c r="J103" s="32" t="str">
        <f>VLOOKUP(H103*1,Basistabellen!$G$50:$H$65,2,FALSE)</f>
        <v>G</v>
      </c>
    </row>
    <row r="104" spans="1:10" x14ac:dyDescent="0.2">
      <c r="A104" t="s">
        <v>520</v>
      </c>
      <c r="B104">
        <v>2</v>
      </c>
      <c r="C104" s="17" t="s">
        <v>509</v>
      </c>
      <c r="D104" t="s">
        <v>158</v>
      </c>
      <c r="E104" t="s">
        <v>170</v>
      </c>
      <c r="F104" t="s">
        <v>280</v>
      </c>
      <c r="G104" s="19" t="s">
        <v>521</v>
      </c>
      <c r="H104" s="19" t="s">
        <v>47</v>
      </c>
      <c r="I104" t="s">
        <v>307</v>
      </c>
      <c r="J104" s="32" t="str">
        <f>VLOOKUP(H104*1,Basistabellen!$G$50:$H$65,2,FALSE)</f>
        <v>G</v>
      </c>
    </row>
    <row r="105" spans="1:10" x14ac:dyDescent="0.2">
      <c r="A105" t="s">
        <v>666</v>
      </c>
      <c r="B105">
        <v>1</v>
      </c>
      <c r="C105" s="5" t="s">
        <v>157</v>
      </c>
      <c r="D105" t="s">
        <v>158</v>
      </c>
      <c r="E105" t="s">
        <v>256</v>
      </c>
      <c r="F105" t="s">
        <v>167</v>
      </c>
      <c r="G105" s="19" t="s">
        <v>474</v>
      </c>
      <c r="H105" s="19" t="s">
        <v>165</v>
      </c>
      <c r="I105" t="s">
        <v>308</v>
      </c>
      <c r="J105" s="32" t="str">
        <f>VLOOKUP(H105*1,Basistabellen!$G$50:$H$65,2,FALSE)</f>
        <v>N</v>
      </c>
    </row>
    <row r="106" spans="1:10" x14ac:dyDescent="0.2">
      <c r="A106" t="s">
        <v>667</v>
      </c>
      <c r="B106">
        <v>1</v>
      </c>
      <c r="C106" s="5" t="s">
        <v>157</v>
      </c>
      <c r="D106" t="s">
        <v>158</v>
      </c>
      <c r="E106" t="s">
        <v>159</v>
      </c>
      <c r="F106" t="s">
        <v>180</v>
      </c>
      <c r="G106" s="19" t="s">
        <v>668</v>
      </c>
      <c r="H106" s="19" t="s">
        <v>165</v>
      </c>
      <c r="I106" t="s">
        <v>308</v>
      </c>
      <c r="J106" s="32" t="str">
        <f>VLOOKUP(H106*1,Basistabellen!$G$50:$H$65,2,FALSE)</f>
        <v>N</v>
      </c>
    </row>
    <row r="107" spans="1:10" x14ac:dyDescent="0.2">
      <c r="A107" t="s">
        <v>669</v>
      </c>
      <c r="B107">
        <v>1</v>
      </c>
      <c r="C107" s="5" t="s">
        <v>157</v>
      </c>
      <c r="D107" t="s">
        <v>158</v>
      </c>
      <c r="E107" t="s">
        <v>170</v>
      </c>
      <c r="F107" t="s">
        <v>180</v>
      </c>
      <c r="G107" s="19" t="s">
        <v>670</v>
      </c>
      <c r="H107" s="19" t="s">
        <v>165</v>
      </c>
      <c r="I107" t="s">
        <v>308</v>
      </c>
      <c r="J107" s="32" t="str">
        <f>VLOOKUP(H107*1,Basistabellen!$G$50:$H$65,2,FALSE)</f>
        <v>N</v>
      </c>
    </row>
    <row r="108" spans="1:10" x14ac:dyDescent="0.2">
      <c r="A108" t="s">
        <v>671</v>
      </c>
      <c r="B108">
        <v>1</v>
      </c>
      <c r="C108" s="5" t="s">
        <v>157</v>
      </c>
      <c r="D108" t="s">
        <v>158</v>
      </c>
      <c r="E108" t="s">
        <v>159</v>
      </c>
      <c r="F108" t="s">
        <v>281</v>
      </c>
      <c r="G108" s="19" t="s">
        <v>672</v>
      </c>
      <c r="H108" s="19" t="s">
        <v>165</v>
      </c>
      <c r="I108" t="s">
        <v>308</v>
      </c>
      <c r="J108" s="32" t="str">
        <f>VLOOKUP(H108*1,Basistabellen!$G$50:$H$65,2,FALSE)</f>
        <v>N</v>
      </c>
    </row>
    <row r="109" spans="1:10" x14ac:dyDescent="0.2">
      <c r="A109" t="s">
        <v>673</v>
      </c>
      <c r="B109">
        <v>0</v>
      </c>
      <c r="C109" s="5" t="s">
        <v>157</v>
      </c>
      <c r="D109" t="s">
        <v>158</v>
      </c>
      <c r="E109" t="s">
        <v>159</v>
      </c>
      <c r="F109" t="s">
        <v>171</v>
      </c>
      <c r="G109" s="19" t="s">
        <v>674</v>
      </c>
      <c r="H109" s="19" t="s">
        <v>165</v>
      </c>
      <c r="I109" t="s">
        <v>308</v>
      </c>
      <c r="J109" s="32" t="str">
        <f>VLOOKUP(H109*1,Basistabellen!$G$50:$H$65,2,FALSE)</f>
        <v>N</v>
      </c>
    </row>
    <row r="110" spans="1:10" x14ac:dyDescent="0.2">
      <c r="A110" t="s">
        <v>675</v>
      </c>
      <c r="B110">
        <v>0</v>
      </c>
      <c r="C110" s="5" t="s">
        <v>157</v>
      </c>
      <c r="D110" t="s">
        <v>158</v>
      </c>
      <c r="E110" t="s">
        <v>170</v>
      </c>
      <c r="F110" t="s">
        <v>171</v>
      </c>
      <c r="G110" s="19" t="s">
        <v>676</v>
      </c>
      <c r="H110" s="19" t="s">
        <v>165</v>
      </c>
      <c r="I110" t="s">
        <v>308</v>
      </c>
      <c r="J110" s="32" t="str">
        <f>VLOOKUP(H110*1,Basistabellen!$G$50:$H$65,2,FALSE)</f>
        <v>N</v>
      </c>
    </row>
    <row r="111" spans="1:10" x14ac:dyDescent="0.2">
      <c r="A111" t="s">
        <v>677</v>
      </c>
      <c r="B111">
        <v>1</v>
      </c>
      <c r="C111" s="5" t="s">
        <v>157</v>
      </c>
      <c r="D111" t="s">
        <v>158</v>
      </c>
      <c r="E111" t="s">
        <v>159</v>
      </c>
      <c r="F111" t="s">
        <v>192</v>
      </c>
      <c r="G111" s="19" t="s">
        <v>678</v>
      </c>
      <c r="H111" s="19" t="s">
        <v>165</v>
      </c>
      <c r="I111" t="s">
        <v>308</v>
      </c>
      <c r="J111" s="32" t="str">
        <f>VLOOKUP(H111*1,Basistabellen!$G$50:$H$65,2,FALSE)</f>
        <v>N</v>
      </c>
    </row>
    <row r="112" spans="1:10" x14ac:dyDescent="0.2">
      <c r="A112" t="s">
        <v>679</v>
      </c>
      <c r="B112">
        <v>3</v>
      </c>
      <c r="C112" s="5" t="s">
        <v>157</v>
      </c>
      <c r="D112" t="s">
        <v>158</v>
      </c>
      <c r="E112" t="s">
        <v>159</v>
      </c>
      <c r="F112" t="s">
        <v>682</v>
      </c>
      <c r="G112" s="19" t="s">
        <v>680</v>
      </c>
      <c r="H112" s="19" t="s">
        <v>165</v>
      </c>
      <c r="I112" t="s">
        <v>308</v>
      </c>
      <c r="J112" s="32" t="str">
        <f>VLOOKUP(H112*1,Basistabellen!$G$50:$H$65,2,FALSE)</f>
        <v>N</v>
      </c>
    </row>
    <row r="113" spans="1:10" x14ac:dyDescent="0.2">
      <c r="A113" t="s">
        <v>681</v>
      </c>
      <c r="B113">
        <v>1</v>
      </c>
      <c r="C113" s="5" t="s">
        <v>157</v>
      </c>
      <c r="D113" t="s">
        <v>158</v>
      </c>
      <c r="E113" t="s">
        <v>159</v>
      </c>
      <c r="F113" t="s">
        <v>192</v>
      </c>
      <c r="G113" s="19" t="s">
        <v>683</v>
      </c>
      <c r="H113" s="19" t="s">
        <v>165</v>
      </c>
      <c r="I113" t="s">
        <v>308</v>
      </c>
      <c r="J113" s="32" t="str">
        <f>VLOOKUP(H113*1,Basistabellen!$G$50:$H$65,2,FALSE)</f>
        <v>N</v>
      </c>
    </row>
    <row r="114" spans="1:10" x14ac:dyDescent="0.2">
      <c r="A114" t="s">
        <v>684</v>
      </c>
      <c r="B114">
        <v>1</v>
      </c>
      <c r="C114" s="5" t="s">
        <v>157</v>
      </c>
      <c r="D114" t="s">
        <v>158</v>
      </c>
      <c r="E114" t="s">
        <v>159</v>
      </c>
      <c r="F114" t="s">
        <v>180</v>
      </c>
      <c r="G114" s="19" t="s">
        <v>685</v>
      </c>
      <c r="H114" s="19" t="s">
        <v>165</v>
      </c>
      <c r="I114" t="s">
        <v>308</v>
      </c>
      <c r="J114" s="32" t="str">
        <f>VLOOKUP(H114*1,Basistabellen!$G$50:$H$65,2,FALSE)</f>
        <v>N</v>
      </c>
    </row>
    <row r="115" spans="1:10" x14ac:dyDescent="0.2">
      <c r="A115" t="s">
        <v>686</v>
      </c>
      <c r="B115">
        <v>1</v>
      </c>
      <c r="C115" s="5" t="s">
        <v>157</v>
      </c>
      <c r="D115" t="s">
        <v>158</v>
      </c>
      <c r="E115" t="s">
        <v>166</v>
      </c>
      <c r="F115" t="s">
        <v>192</v>
      </c>
      <c r="G115" s="19" t="s">
        <v>687</v>
      </c>
      <c r="H115" s="19" t="s">
        <v>165</v>
      </c>
      <c r="I115" t="s">
        <v>308</v>
      </c>
      <c r="J115" s="32" t="str">
        <f>VLOOKUP(H115*1,Basistabellen!$G$50:$H$65,2,FALSE)</f>
        <v>N</v>
      </c>
    </row>
    <row r="116" spans="1:10" x14ac:dyDescent="0.2">
      <c r="A116" t="s">
        <v>688</v>
      </c>
      <c r="B116">
        <v>1</v>
      </c>
      <c r="C116" s="17" t="s">
        <v>195</v>
      </c>
      <c r="D116" t="s">
        <v>158</v>
      </c>
      <c r="E116" t="s">
        <v>166</v>
      </c>
      <c r="F116" t="s">
        <v>280</v>
      </c>
      <c r="G116" s="18" t="s">
        <v>689</v>
      </c>
      <c r="H116" s="19" t="s">
        <v>197</v>
      </c>
      <c r="I116" t="s">
        <v>308</v>
      </c>
      <c r="J116" s="32" t="str">
        <f>VLOOKUP(H116*1,Basistabellen!$G$50:$H$65,2,FALSE)</f>
        <v>N</v>
      </c>
    </row>
    <row r="117" spans="1:10" x14ac:dyDescent="0.2">
      <c r="A117" t="s">
        <v>690</v>
      </c>
      <c r="B117">
        <v>0</v>
      </c>
      <c r="C117" s="17" t="s">
        <v>195</v>
      </c>
      <c r="D117" t="s">
        <v>158</v>
      </c>
      <c r="E117" t="s">
        <v>159</v>
      </c>
      <c r="F117" t="s">
        <v>192</v>
      </c>
      <c r="G117" s="19" t="s">
        <v>692</v>
      </c>
      <c r="H117" s="19" t="s">
        <v>197</v>
      </c>
      <c r="I117" t="s">
        <v>308</v>
      </c>
      <c r="J117" s="32" t="str">
        <f>VLOOKUP(H117*1,Basistabellen!$G$50:$H$65,2,FALSE)</f>
        <v>N</v>
      </c>
    </row>
    <row r="118" spans="1:10" x14ac:dyDescent="0.2">
      <c r="A118" t="s">
        <v>691</v>
      </c>
      <c r="B118">
        <v>1</v>
      </c>
      <c r="C118" s="17" t="s">
        <v>195</v>
      </c>
      <c r="D118" t="s">
        <v>158</v>
      </c>
      <c r="E118" t="s">
        <v>166</v>
      </c>
      <c r="F118" t="s">
        <v>280</v>
      </c>
      <c r="G118" s="19" t="s">
        <v>693</v>
      </c>
      <c r="H118" s="19" t="s">
        <v>197</v>
      </c>
      <c r="I118" t="s">
        <v>308</v>
      </c>
      <c r="J118" s="32" t="str">
        <f>VLOOKUP(H118*1,Basistabellen!$G$50:$H$65,2,FALSE)</f>
        <v>N</v>
      </c>
    </row>
    <row r="119" spans="1:10" x14ac:dyDescent="0.2">
      <c r="A119" t="s">
        <v>694</v>
      </c>
      <c r="B119">
        <v>0</v>
      </c>
      <c r="C119" s="17" t="s">
        <v>195</v>
      </c>
      <c r="D119" t="s">
        <v>158</v>
      </c>
      <c r="E119" t="s">
        <v>221</v>
      </c>
      <c r="F119" t="s">
        <v>180</v>
      </c>
      <c r="G119" s="18" t="s">
        <v>695</v>
      </c>
      <c r="H119" s="19" t="s">
        <v>197</v>
      </c>
      <c r="I119" t="s">
        <v>308</v>
      </c>
      <c r="J119" s="32" t="str">
        <f>VLOOKUP(H119*1,Basistabellen!$G$50:$H$65,2,FALSE)</f>
        <v>N</v>
      </c>
    </row>
    <row r="120" spans="1:10" x14ac:dyDescent="0.2">
      <c r="A120" t="s">
        <v>696</v>
      </c>
      <c r="B120">
        <v>0</v>
      </c>
      <c r="C120" s="17" t="s">
        <v>195</v>
      </c>
      <c r="D120" t="s">
        <v>158</v>
      </c>
      <c r="E120" t="s">
        <v>221</v>
      </c>
      <c r="F120" t="s">
        <v>180</v>
      </c>
      <c r="G120" s="19" t="s">
        <v>697</v>
      </c>
      <c r="H120" s="19" t="s">
        <v>197</v>
      </c>
      <c r="I120" t="s">
        <v>308</v>
      </c>
      <c r="J120" s="32" t="str">
        <f>VLOOKUP(H120*1,Basistabellen!$G$50:$H$65,2,FALSE)</f>
        <v>N</v>
      </c>
    </row>
    <row r="121" spans="1:10" x14ac:dyDescent="0.2">
      <c r="A121" t="s">
        <v>698</v>
      </c>
      <c r="B121">
        <v>1</v>
      </c>
      <c r="C121" s="17" t="s">
        <v>195</v>
      </c>
      <c r="D121" t="s">
        <v>158</v>
      </c>
      <c r="E121" t="s">
        <v>699</v>
      </c>
      <c r="F121" t="s">
        <v>177</v>
      </c>
      <c r="G121" s="19" t="s">
        <v>700</v>
      </c>
      <c r="H121" s="19" t="s">
        <v>197</v>
      </c>
      <c r="I121" t="s">
        <v>308</v>
      </c>
      <c r="J121" s="32" t="str">
        <f>VLOOKUP(H121*1,Basistabellen!$G$50:$H$65,2,FALSE)</f>
        <v>N</v>
      </c>
    </row>
    <row r="122" spans="1:10" x14ac:dyDescent="0.2">
      <c r="A122" t="s">
        <v>701</v>
      </c>
      <c r="B122">
        <v>0</v>
      </c>
      <c r="C122" s="17" t="s">
        <v>195</v>
      </c>
      <c r="D122" t="s">
        <v>158</v>
      </c>
      <c r="E122" t="s">
        <v>159</v>
      </c>
      <c r="F122" t="s">
        <v>180</v>
      </c>
      <c r="G122" s="18" t="s">
        <v>702</v>
      </c>
      <c r="H122" s="19" t="s">
        <v>197</v>
      </c>
      <c r="I122" t="s">
        <v>308</v>
      </c>
      <c r="J122" s="32" t="str">
        <f>VLOOKUP(H122*1,Basistabellen!$G$50:$H$65,2,FALSE)</f>
        <v>N</v>
      </c>
    </row>
    <row r="123" spans="1:10" x14ac:dyDescent="0.2">
      <c r="A123" t="s">
        <v>703</v>
      </c>
      <c r="B123">
        <v>3</v>
      </c>
      <c r="C123" s="17" t="s">
        <v>209</v>
      </c>
      <c r="D123" t="s">
        <v>158</v>
      </c>
      <c r="E123" t="s">
        <v>159</v>
      </c>
      <c r="F123" t="s">
        <v>192</v>
      </c>
      <c r="G123" s="19" t="s">
        <v>704</v>
      </c>
      <c r="H123" s="19" t="s">
        <v>211</v>
      </c>
      <c r="I123" t="s">
        <v>308</v>
      </c>
      <c r="J123" s="32" t="str">
        <f>VLOOKUP(H123*1,Basistabellen!$G$50:$H$65,2,FALSE)</f>
        <v>N</v>
      </c>
    </row>
    <row r="124" spans="1:10" x14ac:dyDescent="0.2">
      <c r="A124" t="s">
        <v>705</v>
      </c>
      <c r="B124">
        <v>1</v>
      </c>
      <c r="C124" s="17" t="s">
        <v>209</v>
      </c>
      <c r="D124" t="s">
        <v>158</v>
      </c>
      <c r="E124" t="s">
        <v>159</v>
      </c>
      <c r="F124" t="s">
        <v>280</v>
      </c>
      <c r="G124" s="19" t="s">
        <v>706</v>
      </c>
      <c r="H124" s="19" t="s">
        <v>211</v>
      </c>
      <c r="I124" t="s">
        <v>308</v>
      </c>
      <c r="J124" s="32" t="str">
        <f>VLOOKUP(H124*1,Basistabellen!$G$50:$H$65,2,FALSE)</f>
        <v>N</v>
      </c>
    </row>
    <row r="125" spans="1:10" x14ac:dyDescent="0.2">
      <c r="A125" t="s">
        <v>707</v>
      </c>
      <c r="B125">
        <v>4</v>
      </c>
      <c r="C125" s="17" t="s">
        <v>209</v>
      </c>
      <c r="D125" t="s">
        <v>158</v>
      </c>
      <c r="E125" t="s">
        <v>708</v>
      </c>
      <c r="F125" t="s">
        <v>709</v>
      </c>
      <c r="G125" s="19" t="s">
        <v>710</v>
      </c>
      <c r="H125" s="19" t="s">
        <v>211</v>
      </c>
      <c r="I125" t="s">
        <v>308</v>
      </c>
      <c r="J125" s="32" t="str">
        <f>VLOOKUP(H125*1,Basistabellen!$G$50:$H$65,2,FALSE)</f>
        <v>N</v>
      </c>
    </row>
    <row r="126" spans="1:10" x14ac:dyDescent="0.2">
      <c r="A126" t="s">
        <v>711</v>
      </c>
      <c r="B126">
        <v>1</v>
      </c>
      <c r="C126" s="17" t="s">
        <v>209</v>
      </c>
      <c r="D126" t="s">
        <v>158</v>
      </c>
      <c r="E126" t="s">
        <v>166</v>
      </c>
      <c r="F126" t="s">
        <v>280</v>
      </c>
      <c r="G126" s="19" t="s">
        <v>712</v>
      </c>
      <c r="H126" s="19" t="s">
        <v>211</v>
      </c>
      <c r="I126" t="s">
        <v>308</v>
      </c>
      <c r="J126" s="32" t="str">
        <f>VLOOKUP(H126*1,Basistabellen!$G$50:$H$65,2,FALSE)</f>
        <v>N</v>
      </c>
    </row>
    <row r="127" spans="1:10" x14ac:dyDescent="0.2">
      <c r="A127" t="s">
        <v>713</v>
      </c>
      <c r="B127">
        <v>1</v>
      </c>
      <c r="C127" s="17" t="s">
        <v>209</v>
      </c>
      <c r="D127" t="s">
        <v>158</v>
      </c>
      <c r="E127" t="s">
        <v>170</v>
      </c>
      <c r="F127" t="s">
        <v>280</v>
      </c>
      <c r="G127" s="19" t="s">
        <v>714</v>
      </c>
      <c r="H127" s="19" t="s">
        <v>211</v>
      </c>
      <c r="I127" t="s">
        <v>308</v>
      </c>
      <c r="J127" s="32" t="str">
        <f>VLOOKUP(H127*1,Basistabellen!$G$50:$H$65,2,FALSE)</f>
        <v>N</v>
      </c>
    </row>
    <row r="128" spans="1:10" x14ac:dyDescent="0.2">
      <c r="A128" t="s">
        <v>715</v>
      </c>
      <c r="B128">
        <v>0</v>
      </c>
      <c r="C128" s="17" t="s">
        <v>209</v>
      </c>
      <c r="D128" t="s">
        <v>158</v>
      </c>
      <c r="E128" t="s">
        <v>159</v>
      </c>
      <c r="F128" t="s">
        <v>171</v>
      </c>
      <c r="G128" s="19" t="s">
        <v>716</v>
      </c>
      <c r="H128" s="19" t="s">
        <v>211</v>
      </c>
      <c r="I128" t="s">
        <v>308</v>
      </c>
      <c r="J128" s="32" t="str">
        <f>VLOOKUP(H128*1,Basistabellen!$G$50:$H$65,2,FALSE)</f>
        <v>N</v>
      </c>
    </row>
    <row r="129" spans="1:10" x14ac:dyDescent="0.2">
      <c r="A129" t="s">
        <v>717</v>
      </c>
      <c r="B129">
        <v>0</v>
      </c>
      <c r="C129" s="17" t="s">
        <v>209</v>
      </c>
      <c r="D129" t="s">
        <v>158</v>
      </c>
      <c r="E129" t="s">
        <v>166</v>
      </c>
      <c r="F129" t="s">
        <v>280</v>
      </c>
      <c r="G129" s="19" t="s">
        <v>718</v>
      </c>
      <c r="H129" s="19" t="s">
        <v>211</v>
      </c>
      <c r="I129" t="s">
        <v>308</v>
      </c>
      <c r="J129" s="32" t="str">
        <f>VLOOKUP(H129*1,Basistabellen!$G$50:$H$65,2,FALSE)</f>
        <v>N</v>
      </c>
    </row>
    <row r="130" spans="1:10" x14ac:dyDescent="0.2">
      <c r="A130" t="s">
        <v>719</v>
      </c>
      <c r="B130">
        <v>1</v>
      </c>
      <c r="C130" s="17" t="s">
        <v>224</v>
      </c>
      <c r="D130" t="s">
        <v>158</v>
      </c>
      <c r="E130" t="s">
        <v>159</v>
      </c>
      <c r="F130" t="s">
        <v>192</v>
      </c>
      <c r="G130" s="19" t="s">
        <v>720</v>
      </c>
      <c r="H130" s="19" t="s">
        <v>45</v>
      </c>
      <c r="I130" t="s">
        <v>308</v>
      </c>
      <c r="J130" s="32" t="str">
        <f>VLOOKUP(H130*1,Basistabellen!$G$50:$H$65,2,FALSE)</f>
        <v>N</v>
      </c>
    </row>
    <row r="131" spans="1:10" x14ac:dyDescent="0.2">
      <c r="A131" t="s">
        <v>721</v>
      </c>
      <c r="B131">
        <v>0</v>
      </c>
      <c r="C131" s="17" t="s">
        <v>224</v>
      </c>
      <c r="D131" t="s">
        <v>158</v>
      </c>
      <c r="E131" t="s">
        <v>221</v>
      </c>
      <c r="F131" t="s">
        <v>280</v>
      </c>
      <c r="G131" s="19" t="s">
        <v>722</v>
      </c>
      <c r="H131" s="19" t="s">
        <v>45</v>
      </c>
      <c r="I131" t="s">
        <v>308</v>
      </c>
      <c r="J131" s="32" t="str">
        <f>VLOOKUP(H131*1,Basistabellen!$G$50:$H$65,2,FALSE)</f>
        <v>N</v>
      </c>
    </row>
    <row r="132" spans="1:10" x14ac:dyDescent="0.2">
      <c r="A132" t="s">
        <v>723</v>
      </c>
      <c r="B132">
        <v>1</v>
      </c>
      <c r="C132" s="17" t="s">
        <v>224</v>
      </c>
      <c r="D132" t="s">
        <v>158</v>
      </c>
      <c r="E132" t="s">
        <v>166</v>
      </c>
      <c r="F132" t="s">
        <v>192</v>
      </c>
      <c r="G132" s="19" t="s">
        <v>724</v>
      </c>
      <c r="H132" s="19" t="s">
        <v>45</v>
      </c>
      <c r="I132" t="s">
        <v>308</v>
      </c>
      <c r="J132" s="32" t="str">
        <f>VLOOKUP(H132*1,Basistabellen!$G$50:$H$65,2,FALSE)</f>
        <v>N</v>
      </c>
    </row>
    <row r="133" spans="1:10" x14ac:dyDescent="0.2">
      <c r="A133" t="s">
        <v>725</v>
      </c>
      <c r="B133">
        <v>1</v>
      </c>
      <c r="C133" s="17" t="s">
        <v>224</v>
      </c>
      <c r="D133" t="s">
        <v>158</v>
      </c>
      <c r="E133" t="s">
        <v>159</v>
      </c>
      <c r="F133" t="s">
        <v>167</v>
      </c>
      <c r="G133" s="19" t="s">
        <v>726</v>
      </c>
      <c r="H133" s="19" t="s">
        <v>45</v>
      </c>
      <c r="I133" t="s">
        <v>308</v>
      </c>
      <c r="J133" s="32" t="str">
        <f>VLOOKUP(H133*1,Basistabellen!$G$50:$H$65,2,FALSE)</f>
        <v>N</v>
      </c>
    </row>
    <row r="134" spans="1:10" x14ac:dyDescent="0.2">
      <c r="A134" t="s">
        <v>727</v>
      </c>
      <c r="B134">
        <v>2</v>
      </c>
      <c r="C134" s="17" t="s">
        <v>224</v>
      </c>
      <c r="D134" t="s">
        <v>158</v>
      </c>
      <c r="E134" t="s">
        <v>159</v>
      </c>
      <c r="F134" t="s">
        <v>177</v>
      </c>
      <c r="G134" s="19" t="s">
        <v>728</v>
      </c>
      <c r="H134" s="19" t="s">
        <v>45</v>
      </c>
      <c r="I134" t="s">
        <v>308</v>
      </c>
      <c r="J134" s="32" t="str">
        <f>VLOOKUP(H134*1,Basistabellen!$G$50:$H$65,2,FALSE)</f>
        <v>N</v>
      </c>
    </row>
    <row r="135" spans="1:10" x14ac:dyDescent="0.2">
      <c r="A135" t="s">
        <v>729</v>
      </c>
      <c r="B135">
        <v>2</v>
      </c>
      <c r="C135" s="17" t="s">
        <v>224</v>
      </c>
      <c r="D135" t="s">
        <v>158</v>
      </c>
      <c r="E135" t="s">
        <v>221</v>
      </c>
      <c r="F135" t="s">
        <v>261</v>
      </c>
      <c r="G135" s="19" t="s">
        <v>730</v>
      </c>
      <c r="H135" s="19" t="s">
        <v>45</v>
      </c>
      <c r="I135" t="s">
        <v>308</v>
      </c>
      <c r="J135" s="32" t="str">
        <f>VLOOKUP(H135*1,Basistabellen!$G$50:$H$65,2,FALSE)</f>
        <v>N</v>
      </c>
    </row>
    <row r="136" spans="1:10" x14ac:dyDescent="0.2">
      <c r="A136" t="s">
        <v>731</v>
      </c>
      <c r="B136">
        <v>1</v>
      </c>
      <c r="C136" s="17" t="s">
        <v>239</v>
      </c>
      <c r="D136" t="s">
        <v>158</v>
      </c>
      <c r="E136" t="s">
        <v>159</v>
      </c>
      <c r="F136" t="s">
        <v>280</v>
      </c>
      <c r="G136" s="19" t="s">
        <v>732</v>
      </c>
      <c r="H136" s="19" t="s">
        <v>241</v>
      </c>
      <c r="I136" t="s">
        <v>308</v>
      </c>
      <c r="J136" s="32" t="str">
        <f>VLOOKUP(H136*1,Basistabellen!$G$50:$H$65,2,FALSE)</f>
        <v>G</v>
      </c>
    </row>
    <row r="137" spans="1:10" x14ac:dyDescent="0.2">
      <c r="A137" t="s">
        <v>733</v>
      </c>
      <c r="B137">
        <v>2</v>
      </c>
      <c r="C137" s="17" t="s">
        <v>239</v>
      </c>
      <c r="D137" t="s">
        <v>158</v>
      </c>
      <c r="E137" t="s">
        <v>159</v>
      </c>
      <c r="F137" t="s">
        <v>177</v>
      </c>
      <c r="G137" s="19" t="s">
        <v>734</v>
      </c>
      <c r="H137" s="19" t="s">
        <v>241</v>
      </c>
      <c r="I137" t="s">
        <v>308</v>
      </c>
      <c r="J137" s="32" t="str">
        <f>VLOOKUP(H137*1,Basistabellen!$G$50:$H$65,2,FALSE)</f>
        <v>G</v>
      </c>
    </row>
    <row r="138" spans="1:10" x14ac:dyDescent="0.2">
      <c r="A138" t="s">
        <v>735</v>
      </c>
      <c r="B138">
        <v>0</v>
      </c>
      <c r="C138" s="17" t="s">
        <v>239</v>
      </c>
      <c r="D138" t="s">
        <v>158</v>
      </c>
      <c r="E138" t="s">
        <v>170</v>
      </c>
      <c r="F138" t="s">
        <v>280</v>
      </c>
      <c r="G138" s="19" t="s">
        <v>736</v>
      </c>
      <c r="H138" s="19" t="s">
        <v>241</v>
      </c>
      <c r="I138" t="s">
        <v>308</v>
      </c>
      <c r="J138" s="32" t="str">
        <f>VLOOKUP(H138*1,Basistabellen!$G$50:$H$65,2,FALSE)</f>
        <v>G</v>
      </c>
    </row>
    <row r="139" spans="1:10" x14ac:dyDescent="0.2">
      <c r="A139" t="s">
        <v>737</v>
      </c>
      <c r="B139">
        <v>0</v>
      </c>
      <c r="C139" s="17" t="s">
        <v>239</v>
      </c>
      <c r="D139" t="s">
        <v>158</v>
      </c>
      <c r="E139" t="s">
        <v>170</v>
      </c>
      <c r="F139" t="s">
        <v>167</v>
      </c>
      <c r="G139" s="19" t="s">
        <v>738</v>
      </c>
      <c r="H139" s="19" t="s">
        <v>241</v>
      </c>
      <c r="I139" t="s">
        <v>308</v>
      </c>
      <c r="J139" s="32" t="str">
        <f>VLOOKUP(H139*1,Basistabellen!$G$50:$H$65,2,FALSE)</f>
        <v>G</v>
      </c>
    </row>
    <row r="140" spans="1:10" x14ac:dyDescent="0.2">
      <c r="A140" t="s">
        <v>739</v>
      </c>
      <c r="B140">
        <v>3</v>
      </c>
      <c r="C140" s="17" t="s">
        <v>239</v>
      </c>
      <c r="D140" t="s">
        <v>158</v>
      </c>
      <c r="E140" t="s">
        <v>170</v>
      </c>
      <c r="F140" t="s">
        <v>167</v>
      </c>
      <c r="G140" s="19" t="s">
        <v>740</v>
      </c>
      <c r="H140" s="19" t="s">
        <v>241</v>
      </c>
      <c r="I140" t="s">
        <v>308</v>
      </c>
      <c r="J140" s="32" t="str">
        <f>VLOOKUP(H140*1,Basistabellen!$G$50:$H$65,2,FALSE)</f>
        <v>G</v>
      </c>
    </row>
    <row r="141" spans="1:10" x14ac:dyDescent="0.2">
      <c r="A141" t="s">
        <v>741</v>
      </c>
      <c r="B141">
        <v>3</v>
      </c>
      <c r="C141" s="17" t="s">
        <v>239</v>
      </c>
      <c r="D141" t="s">
        <v>158</v>
      </c>
      <c r="E141" t="s">
        <v>159</v>
      </c>
      <c r="F141" t="s">
        <v>167</v>
      </c>
      <c r="G141" s="19" t="s">
        <v>742</v>
      </c>
      <c r="H141" s="19" t="s">
        <v>241</v>
      </c>
      <c r="I141" t="s">
        <v>308</v>
      </c>
      <c r="J141" s="32" t="str">
        <f>VLOOKUP(H141*1,Basistabellen!$G$50:$H$65,2,FALSE)</f>
        <v>G</v>
      </c>
    </row>
    <row r="142" spans="1:10" x14ac:dyDescent="0.2">
      <c r="A142" t="s">
        <v>743</v>
      </c>
      <c r="B142">
        <v>2</v>
      </c>
      <c r="C142" s="17" t="s">
        <v>254</v>
      </c>
      <c r="D142" t="s">
        <v>158</v>
      </c>
      <c r="E142" t="s">
        <v>166</v>
      </c>
      <c r="F142" t="s">
        <v>280</v>
      </c>
      <c r="G142" s="19" t="s">
        <v>744</v>
      </c>
      <c r="H142" s="19" t="s">
        <v>46</v>
      </c>
      <c r="I142" t="s">
        <v>308</v>
      </c>
      <c r="J142" s="32" t="str">
        <f>VLOOKUP(H142*1,Basistabellen!$G$50:$H$65,2,FALSE)</f>
        <v>G</v>
      </c>
    </row>
    <row r="143" spans="1:10" x14ac:dyDescent="0.2">
      <c r="A143" t="s">
        <v>745</v>
      </c>
      <c r="B143">
        <v>2</v>
      </c>
      <c r="C143" s="17" t="s">
        <v>254</v>
      </c>
      <c r="D143" t="s">
        <v>158</v>
      </c>
      <c r="E143" t="s">
        <v>221</v>
      </c>
      <c r="F143" t="s">
        <v>180</v>
      </c>
      <c r="G143" s="19" t="s">
        <v>746</v>
      </c>
      <c r="H143" s="19" t="s">
        <v>46</v>
      </c>
      <c r="I143" t="s">
        <v>308</v>
      </c>
      <c r="J143" s="32" t="str">
        <f>VLOOKUP(H143*1,Basistabellen!$G$50:$H$65,2,FALSE)</f>
        <v>G</v>
      </c>
    </row>
    <row r="144" spans="1:10" x14ac:dyDescent="0.2">
      <c r="A144" t="s">
        <v>15</v>
      </c>
      <c r="B144">
        <v>1</v>
      </c>
      <c r="C144" s="17" t="s">
        <v>254</v>
      </c>
      <c r="D144" t="s">
        <v>158</v>
      </c>
      <c r="E144" t="s">
        <v>159</v>
      </c>
      <c r="F144" t="s">
        <v>167</v>
      </c>
      <c r="G144" s="19" t="s">
        <v>747</v>
      </c>
      <c r="H144" s="19" t="s">
        <v>46</v>
      </c>
      <c r="I144" t="s">
        <v>308</v>
      </c>
      <c r="J144" s="32" t="str">
        <f>VLOOKUP(H144*1,Basistabellen!$G$50:$H$65,2,FALSE)</f>
        <v>G</v>
      </c>
    </row>
    <row r="145" spans="1:10" x14ac:dyDescent="0.2">
      <c r="A145" t="s">
        <v>748</v>
      </c>
      <c r="B145">
        <v>2</v>
      </c>
      <c r="C145" s="17" t="s">
        <v>254</v>
      </c>
      <c r="D145" t="s">
        <v>158</v>
      </c>
      <c r="E145" t="s">
        <v>159</v>
      </c>
      <c r="F145" t="s">
        <v>280</v>
      </c>
      <c r="G145" s="19" t="s">
        <v>749</v>
      </c>
      <c r="H145" s="19" t="s">
        <v>46</v>
      </c>
      <c r="I145" t="s">
        <v>308</v>
      </c>
      <c r="J145" s="32" t="str">
        <f>VLOOKUP(H145*1,Basistabellen!$G$50:$H$65,2,FALSE)</f>
        <v>G</v>
      </c>
    </row>
    <row r="146" spans="1:10" x14ac:dyDescent="0.2">
      <c r="A146" t="s">
        <v>750</v>
      </c>
      <c r="B146">
        <v>2</v>
      </c>
      <c r="C146" s="17" t="s">
        <v>254</v>
      </c>
      <c r="D146" t="s">
        <v>158</v>
      </c>
      <c r="E146" t="s">
        <v>170</v>
      </c>
      <c r="F146" t="s">
        <v>167</v>
      </c>
      <c r="G146" s="19" t="s">
        <v>740</v>
      </c>
      <c r="H146" s="19" t="s">
        <v>46</v>
      </c>
      <c r="I146" t="s">
        <v>308</v>
      </c>
      <c r="J146" s="32" t="str">
        <f>VLOOKUP(H146*1,Basistabellen!$G$50:$H$65,2,FALSE)</f>
        <v>G</v>
      </c>
    </row>
    <row r="147" spans="1:10" x14ac:dyDescent="0.2">
      <c r="A147" t="s">
        <v>751</v>
      </c>
      <c r="B147">
        <v>2</v>
      </c>
      <c r="C147" s="17" t="s">
        <v>254</v>
      </c>
      <c r="D147" t="s">
        <v>158</v>
      </c>
      <c r="E147" t="s">
        <v>170</v>
      </c>
      <c r="F147" t="s">
        <v>280</v>
      </c>
      <c r="G147" s="19" t="s">
        <v>752</v>
      </c>
      <c r="H147" s="19" t="s">
        <v>46</v>
      </c>
      <c r="I147" t="s">
        <v>308</v>
      </c>
      <c r="J147" s="32" t="str">
        <f>VLOOKUP(H147*1,Basistabellen!$G$50:$H$65,2,FALSE)</f>
        <v>G</v>
      </c>
    </row>
    <row r="148" spans="1:10" x14ac:dyDescent="0.2">
      <c r="A148" t="s">
        <v>753</v>
      </c>
      <c r="B148">
        <v>1</v>
      </c>
      <c r="C148" s="17" t="s">
        <v>267</v>
      </c>
      <c r="D148" t="s">
        <v>158</v>
      </c>
      <c r="E148" t="s">
        <v>159</v>
      </c>
      <c r="F148" t="s">
        <v>280</v>
      </c>
      <c r="G148" s="19" t="s">
        <v>754</v>
      </c>
      <c r="H148" s="19" t="s">
        <v>268</v>
      </c>
      <c r="I148" t="s">
        <v>308</v>
      </c>
      <c r="J148" s="32" t="str">
        <f>VLOOKUP(H148*1,Basistabellen!$G$50:$H$65,2,FALSE)</f>
        <v>G</v>
      </c>
    </row>
    <row r="149" spans="1:10" x14ac:dyDescent="0.2">
      <c r="A149" t="s">
        <v>755</v>
      </c>
      <c r="B149">
        <v>3</v>
      </c>
      <c r="C149" s="17" t="s">
        <v>267</v>
      </c>
      <c r="D149" t="s">
        <v>158</v>
      </c>
      <c r="E149" t="s">
        <v>170</v>
      </c>
      <c r="F149" t="s">
        <v>167</v>
      </c>
      <c r="G149" s="19" t="s">
        <v>756</v>
      </c>
      <c r="H149" s="19" t="s">
        <v>268</v>
      </c>
      <c r="I149" t="s">
        <v>308</v>
      </c>
      <c r="J149" s="32" t="str">
        <f>VLOOKUP(H149*1,Basistabellen!$G$50:$H$65,2,FALSE)</f>
        <v>G</v>
      </c>
    </row>
    <row r="150" spans="1:10" x14ac:dyDescent="0.2">
      <c r="A150" t="s">
        <v>757</v>
      </c>
      <c r="B150">
        <v>4</v>
      </c>
      <c r="C150" s="17" t="s">
        <v>267</v>
      </c>
      <c r="D150" t="s">
        <v>158</v>
      </c>
      <c r="E150" t="s">
        <v>170</v>
      </c>
      <c r="F150" t="s">
        <v>280</v>
      </c>
      <c r="G150" s="19" t="s">
        <v>758</v>
      </c>
      <c r="H150" s="19" t="s">
        <v>268</v>
      </c>
      <c r="I150" t="s">
        <v>308</v>
      </c>
      <c r="J150" s="32" t="str">
        <f>VLOOKUP(H150*1,Basistabellen!$G$50:$H$65,2,FALSE)</f>
        <v>G</v>
      </c>
    </row>
    <row r="151" spans="1:10" x14ac:dyDescent="0.2">
      <c r="A151" t="s">
        <v>759</v>
      </c>
      <c r="B151">
        <v>4</v>
      </c>
      <c r="C151" s="17" t="s">
        <v>267</v>
      </c>
      <c r="D151" t="s">
        <v>158</v>
      </c>
      <c r="E151" t="s">
        <v>170</v>
      </c>
      <c r="F151" t="s">
        <v>177</v>
      </c>
      <c r="G151" s="19" t="s">
        <v>760</v>
      </c>
      <c r="H151" s="19" t="s">
        <v>268</v>
      </c>
      <c r="I151" t="s">
        <v>308</v>
      </c>
      <c r="J151" s="32" t="str">
        <f>VLOOKUP(H151*1,Basistabellen!$G$50:$H$65,2,FALSE)</f>
        <v>G</v>
      </c>
    </row>
    <row r="152" spans="1:10" x14ac:dyDescent="0.2">
      <c r="A152" t="s">
        <v>761</v>
      </c>
      <c r="B152">
        <v>2</v>
      </c>
      <c r="C152" s="17" t="s">
        <v>267</v>
      </c>
      <c r="D152" t="s">
        <v>158</v>
      </c>
      <c r="E152" t="s">
        <v>166</v>
      </c>
      <c r="F152" t="s">
        <v>192</v>
      </c>
      <c r="G152" s="19" t="s">
        <v>762</v>
      </c>
      <c r="H152" s="19" t="s">
        <v>268</v>
      </c>
      <c r="I152" t="s">
        <v>308</v>
      </c>
      <c r="J152" s="32" t="str">
        <f>VLOOKUP(H152*1,Basistabellen!$G$50:$H$65,2,FALSE)</f>
        <v>G</v>
      </c>
    </row>
    <row r="153" spans="1:10" x14ac:dyDescent="0.2">
      <c r="A153" t="s">
        <v>763</v>
      </c>
      <c r="B153">
        <v>2</v>
      </c>
      <c r="C153" s="17" t="s">
        <v>267</v>
      </c>
      <c r="D153" t="s">
        <v>158</v>
      </c>
      <c r="E153" t="s">
        <v>221</v>
      </c>
      <c r="F153" t="s">
        <v>280</v>
      </c>
      <c r="G153" s="19" t="s">
        <v>764</v>
      </c>
      <c r="H153" s="19" t="s">
        <v>268</v>
      </c>
      <c r="I153" t="s">
        <v>308</v>
      </c>
      <c r="J153" s="32" t="str">
        <f>VLOOKUP(H153*1,Basistabellen!$G$50:$H$65,2,FALSE)</f>
        <v>G</v>
      </c>
    </row>
    <row r="154" spans="1:10" x14ac:dyDescent="0.2">
      <c r="A154" t="s">
        <v>765</v>
      </c>
      <c r="B154">
        <v>1</v>
      </c>
      <c r="C154" s="17" t="s">
        <v>509</v>
      </c>
      <c r="D154" t="s">
        <v>158</v>
      </c>
      <c r="E154" t="s">
        <v>159</v>
      </c>
      <c r="F154" t="s">
        <v>280</v>
      </c>
      <c r="G154" s="19" t="s">
        <v>766</v>
      </c>
      <c r="H154" s="19" t="s">
        <v>47</v>
      </c>
      <c r="I154" t="s">
        <v>308</v>
      </c>
      <c r="J154" s="32" t="str">
        <f>VLOOKUP(H154*1,Basistabellen!$G$50:$H$65,2,FALSE)</f>
        <v>G</v>
      </c>
    </row>
    <row r="155" spans="1:10" x14ac:dyDescent="0.2">
      <c r="A155" t="s">
        <v>767</v>
      </c>
      <c r="B155">
        <v>0</v>
      </c>
      <c r="C155" s="17" t="s">
        <v>509</v>
      </c>
      <c r="D155" t="s">
        <v>158</v>
      </c>
      <c r="E155" t="s">
        <v>159</v>
      </c>
      <c r="F155" t="s">
        <v>192</v>
      </c>
      <c r="G155" s="19" t="s">
        <v>768</v>
      </c>
      <c r="H155" s="19" t="s">
        <v>47</v>
      </c>
      <c r="I155" t="s">
        <v>308</v>
      </c>
      <c r="J155" s="32" t="str">
        <f>VLOOKUP(H155*1,Basistabellen!$G$50:$H$65,2,FALSE)</f>
        <v>G</v>
      </c>
    </row>
    <row r="156" spans="1:10" x14ac:dyDescent="0.2">
      <c r="A156" t="s">
        <v>769</v>
      </c>
      <c r="B156">
        <v>5</v>
      </c>
      <c r="C156" s="17" t="s">
        <v>509</v>
      </c>
      <c r="D156" t="s">
        <v>158</v>
      </c>
      <c r="E156" t="s">
        <v>159</v>
      </c>
      <c r="F156" t="s">
        <v>682</v>
      </c>
      <c r="G156" s="19" t="s">
        <v>770</v>
      </c>
      <c r="H156" s="19" t="s">
        <v>47</v>
      </c>
      <c r="I156" t="s">
        <v>308</v>
      </c>
      <c r="J156" s="32" t="str">
        <f>VLOOKUP(H156*1,Basistabellen!$G$50:$H$65,2,FALSE)</f>
        <v>G</v>
      </c>
    </row>
    <row r="157" spans="1:10" x14ac:dyDescent="0.2">
      <c r="A157" t="s">
        <v>771</v>
      </c>
      <c r="B157">
        <v>6</v>
      </c>
      <c r="C157" s="17" t="s">
        <v>509</v>
      </c>
      <c r="D157" t="s">
        <v>158</v>
      </c>
      <c r="E157" t="s">
        <v>159</v>
      </c>
      <c r="F157" t="s">
        <v>281</v>
      </c>
      <c r="G157" s="19" t="s">
        <v>772</v>
      </c>
      <c r="H157" s="19" t="s">
        <v>47</v>
      </c>
      <c r="I157" t="s">
        <v>308</v>
      </c>
      <c r="J157" s="32" t="str">
        <f>VLOOKUP(H157*1,Basistabellen!$G$50:$H$65,2,FALSE)</f>
        <v>G</v>
      </c>
    </row>
    <row r="158" spans="1:10" x14ac:dyDescent="0.2">
      <c r="A158" t="s">
        <v>773</v>
      </c>
      <c r="B158">
        <v>4</v>
      </c>
      <c r="C158" s="17" t="s">
        <v>509</v>
      </c>
      <c r="D158" t="s">
        <v>158</v>
      </c>
      <c r="E158" t="s">
        <v>159</v>
      </c>
      <c r="F158" t="s">
        <v>471</v>
      </c>
      <c r="G158" s="19" t="s">
        <v>774</v>
      </c>
      <c r="H158" s="19" t="s">
        <v>47</v>
      </c>
      <c r="I158" t="s">
        <v>308</v>
      </c>
      <c r="J158" s="32" t="str">
        <f>VLOOKUP(H158*1,Basistabellen!$G$50:$H$65,2,FALSE)</f>
        <v>G</v>
      </c>
    </row>
    <row r="159" spans="1:10" x14ac:dyDescent="0.2">
      <c r="A159" t="s">
        <v>775</v>
      </c>
      <c r="B159">
        <v>2</v>
      </c>
      <c r="C159" s="17" t="s">
        <v>509</v>
      </c>
      <c r="D159" t="s">
        <v>158</v>
      </c>
      <c r="E159" t="s">
        <v>166</v>
      </c>
      <c r="F159" t="s">
        <v>280</v>
      </c>
      <c r="G159" s="19" t="s">
        <v>776</v>
      </c>
      <c r="H159" s="19" t="s">
        <v>47</v>
      </c>
      <c r="I159" t="s">
        <v>308</v>
      </c>
      <c r="J159" s="32" t="str">
        <f>VLOOKUP(H159*1,Basistabellen!$G$50:$H$65,2,FALSE)</f>
        <v>G</v>
      </c>
    </row>
  </sheetData>
  <autoFilter ref="A4:J159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"/>
  <sheetViews>
    <sheetView topLeftCell="A67" workbookViewId="0">
      <selection activeCell="A185" sqref="A185:XFD185"/>
    </sheetView>
  </sheetViews>
  <sheetFormatPr baseColWidth="10" defaultRowHeight="14.25" x14ac:dyDescent="0.2"/>
  <cols>
    <col min="1" max="1" width="19.25" customWidth="1"/>
  </cols>
  <sheetData>
    <row r="1" spans="1:9" ht="15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</row>
    <row r="2" spans="1:9" ht="15" x14ac:dyDescent="0.25">
      <c r="A2" s="31" t="s">
        <v>43</v>
      </c>
      <c r="B2" s="1"/>
      <c r="C2" s="1"/>
      <c r="D2" s="1"/>
      <c r="E2" s="1"/>
      <c r="F2" s="1"/>
      <c r="G2" s="1"/>
      <c r="H2" s="1"/>
      <c r="I2" s="1"/>
    </row>
    <row r="3" spans="1:9" ht="15" x14ac:dyDescent="0.25">
      <c r="A3" s="3" t="s">
        <v>6</v>
      </c>
      <c r="B3" s="3" t="s">
        <v>7</v>
      </c>
      <c r="C3" s="3" t="s">
        <v>60</v>
      </c>
      <c r="D3" s="3" t="s">
        <v>61</v>
      </c>
      <c r="E3" s="3" t="s">
        <v>62</v>
      </c>
      <c r="F3" s="3" t="s">
        <v>63</v>
      </c>
      <c r="G3" s="3" t="s">
        <v>64</v>
      </c>
      <c r="H3" s="3" t="s">
        <v>65</v>
      </c>
      <c r="I3" s="3" t="s">
        <v>66</v>
      </c>
    </row>
    <row r="4" spans="1:9" ht="15" x14ac:dyDescent="0.25">
      <c r="A4" s="4">
        <v>1</v>
      </c>
      <c r="B4" s="4">
        <v>2</v>
      </c>
      <c r="C4" s="4">
        <v>2</v>
      </c>
      <c r="D4" s="4">
        <v>10</v>
      </c>
      <c r="E4" s="4">
        <v>2</v>
      </c>
      <c r="F4" s="4">
        <v>4</v>
      </c>
      <c r="G4" s="4">
        <v>3</v>
      </c>
      <c r="H4" s="4">
        <v>1</v>
      </c>
      <c r="I4" s="4">
        <v>0</v>
      </c>
    </row>
    <row r="5" spans="1:9" ht="15" x14ac:dyDescent="0.25">
      <c r="A5" s="4">
        <v>2</v>
      </c>
      <c r="B5" s="4">
        <v>2</v>
      </c>
      <c r="C5" s="4">
        <v>2</v>
      </c>
      <c r="D5" s="4">
        <v>15</v>
      </c>
      <c r="E5" s="4">
        <f>E4+2</f>
        <v>4</v>
      </c>
      <c r="F5" s="4">
        <v>6</v>
      </c>
      <c r="G5" s="4">
        <v>3</v>
      </c>
      <c r="H5" s="4">
        <v>1</v>
      </c>
      <c r="I5" s="4">
        <v>0</v>
      </c>
    </row>
    <row r="6" spans="1:9" ht="15" x14ac:dyDescent="0.25">
      <c r="A6" s="4">
        <v>3</v>
      </c>
      <c r="B6" s="4">
        <v>2</v>
      </c>
      <c r="C6" s="4">
        <v>3</v>
      </c>
      <c r="D6" s="4">
        <v>20</v>
      </c>
      <c r="E6" s="4">
        <f t="shared" ref="E6:E33" si="0">E5+2</f>
        <v>6</v>
      </c>
      <c r="F6" s="4">
        <v>8</v>
      </c>
      <c r="G6" s="4">
        <v>4</v>
      </c>
      <c r="H6" s="4">
        <v>1</v>
      </c>
      <c r="I6" s="4">
        <v>0</v>
      </c>
    </row>
    <row r="7" spans="1:9" ht="15" x14ac:dyDescent="0.25">
      <c r="A7" s="4">
        <v>4</v>
      </c>
      <c r="B7" s="4">
        <v>3</v>
      </c>
      <c r="C7" s="4">
        <v>3</v>
      </c>
      <c r="D7" s="4">
        <v>25</v>
      </c>
      <c r="E7" s="4">
        <f t="shared" si="0"/>
        <v>8</v>
      </c>
      <c r="F7" s="4">
        <v>11</v>
      </c>
      <c r="G7" s="4">
        <v>4</v>
      </c>
      <c r="H7" s="4">
        <v>1</v>
      </c>
      <c r="I7" s="4">
        <v>0</v>
      </c>
    </row>
    <row r="8" spans="1:9" ht="15" x14ac:dyDescent="0.25">
      <c r="A8" s="4">
        <v>5</v>
      </c>
      <c r="B8" s="4">
        <v>3</v>
      </c>
      <c r="C8" s="4">
        <v>4</v>
      </c>
      <c r="D8" s="4">
        <v>30</v>
      </c>
      <c r="E8" s="4">
        <f t="shared" si="0"/>
        <v>10</v>
      </c>
      <c r="F8" s="4">
        <v>13</v>
      </c>
      <c r="G8" s="4">
        <v>5</v>
      </c>
      <c r="H8" s="4">
        <v>1</v>
      </c>
      <c r="I8" s="4">
        <v>1</v>
      </c>
    </row>
    <row r="9" spans="1:9" ht="15" x14ac:dyDescent="0.25">
      <c r="A9" s="4">
        <v>6</v>
      </c>
      <c r="B9" s="4">
        <v>3</v>
      </c>
      <c r="C9" s="4">
        <v>4</v>
      </c>
      <c r="D9" s="4">
        <v>40</v>
      </c>
      <c r="E9" s="4">
        <f t="shared" si="0"/>
        <v>12</v>
      </c>
      <c r="F9" s="4">
        <v>15</v>
      </c>
      <c r="G9" s="4">
        <v>5</v>
      </c>
      <c r="H9" s="4">
        <v>1</v>
      </c>
      <c r="I9" s="4">
        <v>1</v>
      </c>
    </row>
    <row r="10" spans="1:9" ht="15" x14ac:dyDescent="0.25">
      <c r="A10" s="4">
        <v>7</v>
      </c>
      <c r="B10" s="4">
        <v>4</v>
      </c>
      <c r="C10" s="4">
        <v>5</v>
      </c>
      <c r="D10" s="4">
        <v>50</v>
      </c>
      <c r="E10" s="4">
        <f t="shared" si="0"/>
        <v>14</v>
      </c>
      <c r="F10" s="4">
        <v>18</v>
      </c>
      <c r="G10" s="4">
        <v>6</v>
      </c>
      <c r="H10" s="4">
        <v>2</v>
      </c>
      <c r="I10" s="4">
        <v>1</v>
      </c>
    </row>
    <row r="11" spans="1:9" ht="15" x14ac:dyDescent="0.25">
      <c r="A11" s="4">
        <v>8</v>
      </c>
      <c r="B11" s="4">
        <v>4</v>
      </c>
      <c r="C11" s="4">
        <v>5</v>
      </c>
      <c r="D11" s="4">
        <v>60</v>
      </c>
      <c r="E11" s="4">
        <f t="shared" si="0"/>
        <v>16</v>
      </c>
      <c r="F11" s="4">
        <v>20</v>
      </c>
      <c r="G11" s="4">
        <v>6</v>
      </c>
      <c r="H11" s="4">
        <v>2</v>
      </c>
      <c r="I11" s="4">
        <v>1</v>
      </c>
    </row>
    <row r="12" spans="1:9" ht="15" x14ac:dyDescent="0.25">
      <c r="A12" s="4">
        <v>9</v>
      </c>
      <c r="B12" s="4">
        <v>4</v>
      </c>
      <c r="C12" s="4">
        <v>6</v>
      </c>
      <c r="D12" s="4">
        <v>70</v>
      </c>
      <c r="E12" s="4">
        <f t="shared" si="0"/>
        <v>18</v>
      </c>
      <c r="F12" s="4">
        <v>22</v>
      </c>
      <c r="G12" s="4">
        <v>7</v>
      </c>
      <c r="H12" s="4">
        <v>2</v>
      </c>
      <c r="I12" s="4">
        <v>1</v>
      </c>
    </row>
    <row r="13" spans="1:9" ht="15" x14ac:dyDescent="0.25">
      <c r="A13" s="4">
        <v>10</v>
      </c>
      <c r="B13" s="4">
        <v>5</v>
      </c>
      <c r="C13" s="4">
        <v>6</v>
      </c>
      <c r="D13" s="4">
        <v>80</v>
      </c>
      <c r="E13" s="4">
        <f t="shared" si="0"/>
        <v>20</v>
      </c>
      <c r="F13" s="4">
        <v>25</v>
      </c>
      <c r="G13" s="4">
        <v>7</v>
      </c>
      <c r="H13" s="4">
        <v>2</v>
      </c>
      <c r="I13" s="4">
        <v>2</v>
      </c>
    </row>
    <row r="14" spans="1:9" ht="15" x14ac:dyDescent="0.25">
      <c r="A14" s="4">
        <v>11</v>
      </c>
      <c r="B14" s="4">
        <v>5</v>
      </c>
      <c r="C14" s="4">
        <v>7</v>
      </c>
      <c r="D14" s="4">
        <v>95</v>
      </c>
      <c r="E14" s="4">
        <f t="shared" si="0"/>
        <v>22</v>
      </c>
      <c r="F14" s="4">
        <v>27</v>
      </c>
      <c r="G14" s="4">
        <v>8</v>
      </c>
      <c r="H14" s="4">
        <v>2</v>
      </c>
      <c r="I14" s="4">
        <v>2</v>
      </c>
    </row>
    <row r="15" spans="1:9" ht="15" x14ac:dyDescent="0.25">
      <c r="A15" s="4">
        <v>12</v>
      </c>
      <c r="B15" s="4">
        <v>5</v>
      </c>
      <c r="C15" s="4">
        <v>7</v>
      </c>
      <c r="D15" s="4">
        <v>110</v>
      </c>
      <c r="E15" s="4">
        <f t="shared" si="0"/>
        <v>24</v>
      </c>
      <c r="F15" s="4">
        <v>29</v>
      </c>
      <c r="G15" s="4">
        <v>8</v>
      </c>
      <c r="H15" s="4">
        <v>2</v>
      </c>
      <c r="I15" s="4">
        <v>2</v>
      </c>
    </row>
    <row r="16" spans="1:9" ht="15" x14ac:dyDescent="0.25">
      <c r="A16" s="4">
        <v>13</v>
      </c>
      <c r="B16" s="4">
        <v>6</v>
      </c>
      <c r="C16" s="4">
        <v>8</v>
      </c>
      <c r="D16" s="4">
        <v>125</v>
      </c>
      <c r="E16" s="4">
        <f t="shared" si="0"/>
        <v>26</v>
      </c>
      <c r="F16" s="4">
        <v>32</v>
      </c>
      <c r="G16" s="4">
        <v>9</v>
      </c>
      <c r="H16" s="4">
        <v>3</v>
      </c>
      <c r="I16" s="4">
        <v>2</v>
      </c>
    </row>
    <row r="17" spans="1:9" ht="15" x14ac:dyDescent="0.25">
      <c r="A17" s="4">
        <v>14</v>
      </c>
      <c r="B17" s="4">
        <v>6</v>
      </c>
      <c r="C17" s="4">
        <v>8</v>
      </c>
      <c r="D17" s="4">
        <v>140</v>
      </c>
      <c r="E17" s="4">
        <f t="shared" si="0"/>
        <v>28</v>
      </c>
      <c r="F17" s="4">
        <v>34</v>
      </c>
      <c r="G17" s="4">
        <v>9</v>
      </c>
      <c r="H17" s="4">
        <v>3</v>
      </c>
      <c r="I17" s="4">
        <v>2</v>
      </c>
    </row>
    <row r="18" spans="1:9" ht="15" x14ac:dyDescent="0.25">
      <c r="A18" s="4">
        <v>15</v>
      </c>
      <c r="B18" s="4">
        <v>6</v>
      </c>
      <c r="C18" s="4">
        <v>9</v>
      </c>
      <c r="D18" s="4">
        <v>155</v>
      </c>
      <c r="E18" s="4">
        <f t="shared" si="0"/>
        <v>30</v>
      </c>
      <c r="F18" s="4">
        <v>36</v>
      </c>
      <c r="G18" s="4">
        <v>10</v>
      </c>
      <c r="H18" s="4">
        <v>3</v>
      </c>
      <c r="I18" s="4">
        <v>3</v>
      </c>
    </row>
    <row r="19" spans="1:9" ht="15" x14ac:dyDescent="0.25">
      <c r="A19" s="4">
        <v>16</v>
      </c>
      <c r="B19" s="4">
        <v>7</v>
      </c>
      <c r="C19" s="4">
        <v>9</v>
      </c>
      <c r="D19" s="4">
        <v>175</v>
      </c>
      <c r="E19" s="4">
        <f t="shared" si="0"/>
        <v>32</v>
      </c>
      <c r="F19" s="4">
        <v>39</v>
      </c>
      <c r="G19" s="4">
        <v>10</v>
      </c>
      <c r="H19" s="4">
        <v>3</v>
      </c>
      <c r="I19" s="4">
        <v>3</v>
      </c>
    </row>
    <row r="20" spans="1:9" ht="15" x14ac:dyDescent="0.25">
      <c r="A20" s="4">
        <v>17</v>
      </c>
      <c r="B20" s="4">
        <v>7</v>
      </c>
      <c r="C20" s="4">
        <v>10</v>
      </c>
      <c r="D20" s="4">
        <v>195</v>
      </c>
      <c r="E20" s="4">
        <f t="shared" si="0"/>
        <v>34</v>
      </c>
      <c r="F20" s="4">
        <v>41</v>
      </c>
      <c r="G20" s="4">
        <v>11</v>
      </c>
      <c r="H20" s="4">
        <v>3</v>
      </c>
      <c r="I20" s="4">
        <v>3</v>
      </c>
    </row>
    <row r="21" spans="1:9" ht="15" x14ac:dyDescent="0.25">
      <c r="A21" s="4">
        <v>18</v>
      </c>
      <c r="B21" s="4">
        <v>7</v>
      </c>
      <c r="C21" s="4">
        <v>10</v>
      </c>
      <c r="D21" s="4">
        <v>215</v>
      </c>
      <c r="E21" s="4">
        <f t="shared" si="0"/>
        <v>36</v>
      </c>
      <c r="F21" s="4">
        <v>43</v>
      </c>
      <c r="G21" s="4">
        <v>11</v>
      </c>
      <c r="H21" s="4">
        <v>3</v>
      </c>
      <c r="I21" s="4">
        <v>3</v>
      </c>
    </row>
    <row r="22" spans="1:9" ht="15" x14ac:dyDescent="0.25">
      <c r="A22" s="4">
        <v>19</v>
      </c>
      <c r="B22" s="4">
        <v>8</v>
      </c>
      <c r="C22" s="4">
        <v>11</v>
      </c>
      <c r="D22" s="4">
        <v>235</v>
      </c>
      <c r="E22" s="4">
        <f t="shared" si="0"/>
        <v>38</v>
      </c>
      <c r="F22" s="4">
        <v>46</v>
      </c>
      <c r="G22" s="4">
        <v>12</v>
      </c>
      <c r="H22" s="4">
        <v>4</v>
      </c>
      <c r="I22" s="4">
        <v>3</v>
      </c>
    </row>
    <row r="23" spans="1:9" ht="15" x14ac:dyDescent="0.25">
      <c r="A23" s="4">
        <v>20</v>
      </c>
      <c r="B23" s="4">
        <v>8</v>
      </c>
      <c r="C23" s="4">
        <v>11</v>
      </c>
      <c r="D23" s="4">
        <v>255</v>
      </c>
      <c r="E23" s="4">
        <f t="shared" si="0"/>
        <v>40</v>
      </c>
      <c r="F23" s="4">
        <v>48</v>
      </c>
      <c r="G23" s="4">
        <v>12</v>
      </c>
      <c r="H23" s="4">
        <v>4</v>
      </c>
      <c r="I23" s="4">
        <v>4</v>
      </c>
    </row>
    <row r="24" spans="1:9" ht="15" x14ac:dyDescent="0.25">
      <c r="A24" s="4">
        <v>21</v>
      </c>
      <c r="B24" s="4">
        <v>8</v>
      </c>
      <c r="C24" s="4">
        <v>12</v>
      </c>
      <c r="D24" s="4">
        <v>280</v>
      </c>
      <c r="E24" s="4">
        <f t="shared" si="0"/>
        <v>42</v>
      </c>
      <c r="F24" s="4">
        <v>50</v>
      </c>
      <c r="G24" s="4">
        <v>13</v>
      </c>
      <c r="H24" s="4">
        <v>4</v>
      </c>
      <c r="I24" s="4">
        <v>4</v>
      </c>
    </row>
    <row r="25" spans="1:9" ht="15" x14ac:dyDescent="0.25">
      <c r="A25" s="4">
        <v>22</v>
      </c>
      <c r="B25" s="4">
        <v>9</v>
      </c>
      <c r="C25" s="4">
        <v>12</v>
      </c>
      <c r="D25" s="4">
        <v>305</v>
      </c>
      <c r="E25" s="4">
        <f t="shared" si="0"/>
        <v>44</v>
      </c>
      <c r="F25" s="4">
        <v>53</v>
      </c>
      <c r="G25" s="4">
        <v>13</v>
      </c>
      <c r="H25" s="4">
        <v>4</v>
      </c>
      <c r="I25" s="4">
        <v>4</v>
      </c>
    </row>
    <row r="26" spans="1:9" ht="15" x14ac:dyDescent="0.25">
      <c r="A26" s="4">
        <v>23</v>
      </c>
      <c r="B26" s="4">
        <v>9</v>
      </c>
      <c r="C26" s="4">
        <v>13</v>
      </c>
      <c r="D26" s="4">
        <v>330</v>
      </c>
      <c r="E26" s="4">
        <f t="shared" si="0"/>
        <v>46</v>
      </c>
      <c r="F26" s="4">
        <v>55</v>
      </c>
      <c r="G26" s="4">
        <v>14</v>
      </c>
      <c r="H26" s="4">
        <v>4</v>
      </c>
      <c r="I26" s="4">
        <v>4</v>
      </c>
    </row>
    <row r="27" spans="1:9" ht="15" x14ac:dyDescent="0.25">
      <c r="A27" s="4">
        <v>24</v>
      </c>
      <c r="B27" s="4">
        <v>9</v>
      </c>
      <c r="C27" s="4">
        <v>13</v>
      </c>
      <c r="D27" s="4">
        <v>355</v>
      </c>
      <c r="E27" s="4">
        <f t="shared" si="0"/>
        <v>48</v>
      </c>
      <c r="F27" s="4">
        <v>57</v>
      </c>
      <c r="G27" s="4">
        <v>14</v>
      </c>
      <c r="H27" s="4">
        <v>4</v>
      </c>
      <c r="I27" s="4">
        <v>4</v>
      </c>
    </row>
    <row r="28" spans="1:9" ht="15" x14ac:dyDescent="0.25">
      <c r="A28" s="4">
        <v>25</v>
      </c>
      <c r="B28" s="4">
        <v>10</v>
      </c>
      <c r="C28" s="4">
        <v>14</v>
      </c>
      <c r="D28" s="4">
        <v>380</v>
      </c>
      <c r="E28" s="4">
        <f t="shared" si="0"/>
        <v>50</v>
      </c>
      <c r="F28" s="4">
        <v>60</v>
      </c>
      <c r="G28" s="4">
        <v>15</v>
      </c>
      <c r="H28" s="4">
        <v>5</v>
      </c>
      <c r="I28" s="4">
        <v>5</v>
      </c>
    </row>
    <row r="29" spans="1:9" ht="15" x14ac:dyDescent="0.25">
      <c r="A29" s="4">
        <v>26</v>
      </c>
      <c r="B29" s="4">
        <v>10</v>
      </c>
      <c r="C29" s="4">
        <v>14</v>
      </c>
      <c r="D29" s="4">
        <v>410</v>
      </c>
      <c r="E29" s="4">
        <f t="shared" si="0"/>
        <v>52</v>
      </c>
      <c r="F29" s="4">
        <v>62</v>
      </c>
      <c r="G29" s="4">
        <v>15</v>
      </c>
      <c r="H29" s="4">
        <v>5</v>
      </c>
      <c r="I29" s="4">
        <v>5</v>
      </c>
    </row>
    <row r="30" spans="1:9" ht="15" x14ac:dyDescent="0.25">
      <c r="A30" s="4">
        <v>27</v>
      </c>
      <c r="B30" s="4">
        <v>10</v>
      </c>
      <c r="C30" s="4">
        <v>15</v>
      </c>
      <c r="D30" s="4">
        <v>440</v>
      </c>
      <c r="E30" s="4">
        <f t="shared" si="0"/>
        <v>54</v>
      </c>
      <c r="F30" s="4">
        <v>64</v>
      </c>
      <c r="G30" s="4">
        <v>16</v>
      </c>
      <c r="H30" s="4">
        <v>5</v>
      </c>
      <c r="I30" s="4">
        <v>5</v>
      </c>
    </row>
    <row r="31" spans="1:9" ht="15" x14ac:dyDescent="0.25">
      <c r="A31" s="4">
        <v>28</v>
      </c>
      <c r="B31" s="4">
        <v>11</v>
      </c>
      <c r="C31" s="4">
        <v>15</v>
      </c>
      <c r="D31" s="4">
        <v>470</v>
      </c>
      <c r="E31" s="4">
        <f t="shared" si="0"/>
        <v>56</v>
      </c>
      <c r="F31" s="4">
        <v>67</v>
      </c>
      <c r="G31" s="4">
        <v>16</v>
      </c>
      <c r="H31" s="4">
        <v>5</v>
      </c>
      <c r="I31" s="4">
        <v>5</v>
      </c>
    </row>
    <row r="32" spans="1:9" ht="15" x14ac:dyDescent="0.25">
      <c r="A32" s="4">
        <v>29</v>
      </c>
      <c r="B32" s="4">
        <v>11</v>
      </c>
      <c r="C32" s="4">
        <v>16</v>
      </c>
      <c r="D32" s="4">
        <v>500</v>
      </c>
      <c r="E32" s="4">
        <f t="shared" si="0"/>
        <v>58</v>
      </c>
      <c r="F32" s="4">
        <v>69</v>
      </c>
      <c r="G32" s="4">
        <v>17</v>
      </c>
      <c r="H32" s="4">
        <v>5</v>
      </c>
      <c r="I32" s="4">
        <v>5</v>
      </c>
    </row>
    <row r="33" spans="1:9" ht="15" x14ac:dyDescent="0.25">
      <c r="A33" s="4">
        <v>30</v>
      </c>
      <c r="B33" s="4">
        <v>11</v>
      </c>
      <c r="C33" s="4">
        <v>16</v>
      </c>
      <c r="D33" s="4">
        <v>530</v>
      </c>
      <c r="E33" s="4">
        <f t="shared" si="0"/>
        <v>60</v>
      </c>
      <c r="F33" s="4">
        <v>71</v>
      </c>
      <c r="G33" s="4">
        <v>17</v>
      </c>
      <c r="H33" s="4">
        <v>5</v>
      </c>
      <c r="I33" s="4">
        <v>6</v>
      </c>
    </row>
    <row r="34" spans="1:9" ht="15" x14ac:dyDescent="0.25">
      <c r="A34" s="64">
        <v>31</v>
      </c>
      <c r="B34" s="64">
        <v>12</v>
      </c>
      <c r="C34" s="64">
        <v>17</v>
      </c>
      <c r="D34" s="64">
        <v>565</v>
      </c>
      <c r="E34" s="64">
        <v>62</v>
      </c>
      <c r="F34" s="64">
        <v>74</v>
      </c>
      <c r="G34" s="64">
        <v>18</v>
      </c>
      <c r="H34" s="64">
        <v>6</v>
      </c>
      <c r="I34" s="64">
        <v>6</v>
      </c>
    </row>
    <row r="35" spans="1:9" ht="15" x14ac:dyDescent="0.25">
      <c r="A35" s="64">
        <v>32</v>
      </c>
      <c r="B35" s="64">
        <v>12</v>
      </c>
      <c r="C35" s="64">
        <v>17</v>
      </c>
      <c r="D35" s="64">
        <v>600</v>
      </c>
      <c r="E35" s="64">
        <v>64</v>
      </c>
      <c r="F35" s="64">
        <v>76</v>
      </c>
      <c r="G35" s="64">
        <v>18</v>
      </c>
      <c r="H35" s="64">
        <v>6</v>
      </c>
      <c r="I35" s="64">
        <v>6</v>
      </c>
    </row>
    <row r="36" spans="1:9" ht="15" x14ac:dyDescent="0.25">
      <c r="A36" s="64">
        <v>33</v>
      </c>
      <c r="B36" s="64">
        <v>12</v>
      </c>
      <c r="C36" s="64">
        <v>18</v>
      </c>
      <c r="D36" s="64">
        <v>635</v>
      </c>
      <c r="E36" s="64">
        <v>66</v>
      </c>
      <c r="F36" s="64">
        <v>78</v>
      </c>
      <c r="G36" s="64">
        <v>19</v>
      </c>
      <c r="H36" s="64">
        <v>6</v>
      </c>
      <c r="I36" s="64">
        <v>6</v>
      </c>
    </row>
    <row r="38" spans="1:9" ht="15" x14ac:dyDescent="0.25">
      <c r="A38" s="31" t="s">
        <v>68</v>
      </c>
      <c r="B38" s="1"/>
      <c r="C38" s="1"/>
    </row>
    <row r="39" spans="1:9" ht="15" x14ac:dyDescent="0.25">
      <c r="A39" s="3" t="s">
        <v>69</v>
      </c>
      <c r="B39" s="3" t="s">
        <v>70</v>
      </c>
      <c r="C39" s="3" t="s">
        <v>71</v>
      </c>
    </row>
    <row r="40" spans="1:9" ht="15" x14ac:dyDescent="0.25">
      <c r="A40" s="3" t="s">
        <v>72</v>
      </c>
      <c r="B40" s="4">
        <v>4</v>
      </c>
      <c r="C40" s="4">
        <v>14</v>
      </c>
    </row>
    <row r="41" spans="1:9" ht="15" x14ac:dyDescent="0.25">
      <c r="A41" s="3" t="s">
        <v>73</v>
      </c>
      <c r="B41" s="4">
        <v>5</v>
      </c>
      <c r="C41" s="4">
        <v>12</v>
      </c>
    </row>
    <row r="42" spans="1:9" ht="15" x14ac:dyDescent="0.25">
      <c r="A42" s="3" t="s">
        <v>74</v>
      </c>
      <c r="B42" s="4">
        <v>3</v>
      </c>
      <c r="C42" s="4">
        <v>10</v>
      </c>
    </row>
    <row r="43" spans="1:9" ht="15" x14ac:dyDescent="0.25">
      <c r="A43" s="3" t="s">
        <v>75</v>
      </c>
      <c r="B43" s="4">
        <v>5</v>
      </c>
      <c r="C43" s="4">
        <v>12</v>
      </c>
    </row>
    <row r="44" spans="1:9" ht="15" x14ac:dyDescent="0.25">
      <c r="A44" s="3" t="s">
        <v>76</v>
      </c>
      <c r="B44" s="4">
        <v>3</v>
      </c>
      <c r="C44" s="4">
        <v>14</v>
      </c>
    </row>
    <row r="45" spans="1:9" ht="15" x14ac:dyDescent="0.25">
      <c r="A45" s="3" t="s">
        <v>77</v>
      </c>
      <c r="B45" s="4">
        <v>4</v>
      </c>
      <c r="C45" s="4">
        <v>12</v>
      </c>
    </row>
    <row r="46" spans="1:9" ht="15" x14ac:dyDescent="0.25">
      <c r="A46" s="3" t="s">
        <v>78</v>
      </c>
      <c r="B46" s="4">
        <v>6</v>
      </c>
      <c r="C46" s="4">
        <v>6</v>
      </c>
    </row>
    <row r="47" spans="1:9" ht="15" x14ac:dyDescent="0.25">
      <c r="A47" s="3" t="s">
        <v>41</v>
      </c>
      <c r="B47" s="4">
        <v>4</v>
      </c>
      <c r="C47" s="4">
        <v>10</v>
      </c>
    </row>
    <row r="50" spans="1:8" ht="15" x14ac:dyDescent="0.25">
      <c r="A50" s="30" t="s">
        <v>19</v>
      </c>
      <c r="B50" s="28" t="s">
        <v>286</v>
      </c>
      <c r="C50" s="28" t="s">
        <v>291</v>
      </c>
      <c r="D50" s="28" t="s">
        <v>292</v>
      </c>
      <c r="E50" s="28" t="s">
        <v>293</v>
      </c>
      <c r="G50" s="28" t="s">
        <v>3</v>
      </c>
      <c r="H50" s="28" t="s">
        <v>300</v>
      </c>
    </row>
    <row r="51" spans="1:8" x14ac:dyDescent="0.2">
      <c r="A51" s="28"/>
      <c r="B51" s="28">
        <v>2</v>
      </c>
      <c r="C51" s="28">
        <v>3</v>
      </c>
      <c r="D51" s="28">
        <v>4</v>
      </c>
      <c r="E51" s="28">
        <v>5</v>
      </c>
      <c r="G51" s="28">
        <v>1</v>
      </c>
      <c r="H51" s="28" t="s">
        <v>286</v>
      </c>
    </row>
    <row r="52" spans="1:8" ht="15" x14ac:dyDescent="0.25">
      <c r="A52" s="27" t="s">
        <v>287</v>
      </c>
      <c r="B52" s="28" t="s">
        <v>289</v>
      </c>
      <c r="C52" s="28" t="s">
        <v>297</v>
      </c>
      <c r="D52" s="28" t="s">
        <v>298</v>
      </c>
      <c r="E52" s="28" t="s">
        <v>299</v>
      </c>
      <c r="G52" s="28">
        <v>2</v>
      </c>
      <c r="H52" s="28" t="s">
        <v>286</v>
      </c>
    </row>
    <row r="53" spans="1:8" ht="15" x14ac:dyDescent="0.25">
      <c r="A53" s="27" t="s">
        <v>288</v>
      </c>
      <c r="B53" s="28" t="s">
        <v>290</v>
      </c>
      <c r="C53" s="28" t="s">
        <v>294</v>
      </c>
      <c r="D53" s="28" t="s">
        <v>295</v>
      </c>
      <c r="E53" s="28" t="s">
        <v>296</v>
      </c>
      <c r="G53" s="28">
        <v>3</v>
      </c>
      <c r="H53" s="28" t="s">
        <v>286</v>
      </c>
    </row>
    <row r="54" spans="1:8" x14ac:dyDescent="0.2">
      <c r="A54" s="28">
        <v>1</v>
      </c>
      <c r="B54" s="29">
        <v>100</v>
      </c>
      <c r="C54" s="29">
        <v>200</v>
      </c>
      <c r="D54" s="29">
        <v>300</v>
      </c>
      <c r="E54" s="29">
        <v>500</v>
      </c>
      <c r="G54" s="28">
        <v>4</v>
      </c>
      <c r="H54" s="28" t="s">
        <v>286</v>
      </c>
    </row>
    <row r="55" spans="1:8" x14ac:dyDescent="0.2">
      <c r="A55" s="28">
        <v>2</v>
      </c>
      <c r="B55" s="29">
        <v>200</v>
      </c>
      <c r="C55" s="29">
        <v>300</v>
      </c>
      <c r="D55" s="29">
        <v>500</v>
      </c>
      <c r="E55" s="29">
        <v>800</v>
      </c>
      <c r="G55" s="28">
        <v>5</v>
      </c>
      <c r="H55" s="28" t="s">
        <v>291</v>
      </c>
    </row>
    <row r="56" spans="1:8" x14ac:dyDescent="0.2">
      <c r="A56" s="28">
        <v>3</v>
      </c>
      <c r="B56" s="29">
        <v>300</v>
      </c>
      <c r="C56" s="29">
        <v>500</v>
      </c>
      <c r="D56" s="29">
        <v>800</v>
      </c>
      <c r="E56" s="29">
        <v>1300</v>
      </c>
      <c r="G56" s="28">
        <v>6</v>
      </c>
      <c r="H56" s="28" t="s">
        <v>291</v>
      </c>
    </row>
    <row r="57" spans="1:8" x14ac:dyDescent="0.2">
      <c r="A57" s="28">
        <v>4</v>
      </c>
      <c r="B57" s="29">
        <v>500</v>
      </c>
      <c r="C57" s="29">
        <v>800</v>
      </c>
      <c r="D57" s="29">
        <v>1300</v>
      </c>
      <c r="E57" s="29">
        <v>2100</v>
      </c>
      <c r="G57" s="28">
        <v>7</v>
      </c>
      <c r="H57" s="28" t="s">
        <v>291</v>
      </c>
    </row>
    <row r="58" spans="1:8" x14ac:dyDescent="0.2">
      <c r="A58" s="28">
        <v>5</v>
      </c>
      <c r="B58" s="29">
        <v>800</v>
      </c>
      <c r="C58" s="29">
        <v>1300</v>
      </c>
      <c r="D58" s="29">
        <v>2100</v>
      </c>
      <c r="E58" s="29">
        <v>3400</v>
      </c>
      <c r="G58" s="28">
        <v>8</v>
      </c>
      <c r="H58" s="28" t="s">
        <v>291</v>
      </c>
    </row>
    <row r="59" spans="1:8" x14ac:dyDescent="0.2">
      <c r="A59" s="28">
        <v>6</v>
      </c>
      <c r="B59" s="29">
        <v>1300</v>
      </c>
      <c r="C59" s="29">
        <v>2100</v>
      </c>
      <c r="D59" s="29">
        <v>3400</v>
      </c>
      <c r="E59" s="29">
        <v>5500</v>
      </c>
      <c r="G59" s="28">
        <v>9</v>
      </c>
      <c r="H59" s="28" t="s">
        <v>292</v>
      </c>
    </row>
    <row r="60" spans="1:8" x14ac:dyDescent="0.2">
      <c r="A60" s="28">
        <v>7</v>
      </c>
      <c r="B60" s="29">
        <v>2100</v>
      </c>
      <c r="C60" s="29">
        <v>3400</v>
      </c>
      <c r="D60" s="29">
        <v>5500</v>
      </c>
      <c r="E60" s="29">
        <v>8900</v>
      </c>
      <c r="G60" s="28">
        <v>10</v>
      </c>
      <c r="H60" s="28" t="s">
        <v>292</v>
      </c>
    </row>
    <row r="61" spans="1:8" x14ac:dyDescent="0.2">
      <c r="A61" s="28">
        <v>8</v>
      </c>
      <c r="B61" s="29">
        <v>3400</v>
      </c>
      <c r="C61" s="29">
        <v>5500</v>
      </c>
      <c r="D61" s="29">
        <v>8900</v>
      </c>
      <c r="E61" s="29">
        <v>14400</v>
      </c>
      <c r="G61" s="28">
        <v>11</v>
      </c>
      <c r="H61" s="28" t="s">
        <v>292</v>
      </c>
    </row>
    <row r="62" spans="1:8" x14ac:dyDescent="0.2">
      <c r="A62" s="28">
        <v>9</v>
      </c>
      <c r="B62" s="29">
        <v>5500</v>
      </c>
      <c r="C62" s="29">
        <v>8900</v>
      </c>
      <c r="D62" s="29">
        <v>14400</v>
      </c>
      <c r="E62" s="29">
        <v>23300</v>
      </c>
      <c r="G62" s="28">
        <v>12</v>
      </c>
      <c r="H62" s="28" t="s">
        <v>292</v>
      </c>
    </row>
    <row r="63" spans="1:8" x14ac:dyDescent="0.2">
      <c r="A63" s="28">
        <v>10</v>
      </c>
      <c r="B63" s="29">
        <v>8900</v>
      </c>
      <c r="C63" s="29">
        <v>14400</v>
      </c>
      <c r="D63" s="29">
        <v>23300</v>
      </c>
      <c r="E63" s="29">
        <v>37700</v>
      </c>
      <c r="G63" s="28">
        <v>13</v>
      </c>
      <c r="H63" s="28" t="s">
        <v>293</v>
      </c>
    </row>
    <row r="64" spans="1:8" x14ac:dyDescent="0.2">
      <c r="A64" s="28">
        <v>11</v>
      </c>
      <c r="B64" s="29">
        <v>14400</v>
      </c>
      <c r="C64" s="29">
        <v>23300</v>
      </c>
      <c r="D64" s="29">
        <v>37700</v>
      </c>
      <c r="E64" s="29">
        <v>61000</v>
      </c>
      <c r="G64" s="28">
        <v>14</v>
      </c>
      <c r="H64" s="28" t="s">
        <v>293</v>
      </c>
    </row>
    <row r="65" spans="1:8" x14ac:dyDescent="0.2">
      <c r="A65" s="28">
        <v>12</v>
      </c>
      <c r="B65" s="29">
        <v>23300</v>
      </c>
      <c r="C65" s="29">
        <v>37700</v>
      </c>
      <c r="D65" s="29">
        <v>61000</v>
      </c>
      <c r="E65" s="29">
        <v>98700</v>
      </c>
      <c r="G65" s="28">
        <v>15</v>
      </c>
      <c r="H65" s="28" t="s">
        <v>293</v>
      </c>
    </row>
    <row r="66" spans="1:8" x14ac:dyDescent="0.2">
      <c r="A66" s="28">
        <v>13</v>
      </c>
      <c r="B66" s="29">
        <v>37700</v>
      </c>
      <c r="C66" s="29">
        <v>61000</v>
      </c>
      <c r="D66" s="29">
        <v>98700</v>
      </c>
      <c r="E66" s="29">
        <v>159700</v>
      </c>
    </row>
    <row r="67" spans="1:8" x14ac:dyDescent="0.2">
      <c r="A67" s="28">
        <v>14</v>
      </c>
      <c r="B67" s="29">
        <v>61000</v>
      </c>
      <c r="C67" s="29">
        <v>98700</v>
      </c>
      <c r="D67" s="29">
        <v>159700</v>
      </c>
      <c r="E67" s="29">
        <v>258400</v>
      </c>
    </row>
    <row r="68" spans="1:8" x14ac:dyDescent="0.2">
      <c r="A68" s="28">
        <v>15</v>
      </c>
      <c r="B68" s="29">
        <v>98700</v>
      </c>
      <c r="C68" s="29">
        <v>159700</v>
      </c>
      <c r="D68" s="29">
        <v>258400</v>
      </c>
      <c r="E68" s="29">
        <v>418100</v>
      </c>
    </row>
    <row r="71" spans="1:8" ht="15" x14ac:dyDescent="0.25">
      <c r="A71" s="30" t="s">
        <v>339</v>
      </c>
      <c r="B71" s="28" t="s">
        <v>286</v>
      </c>
      <c r="C71" s="28" t="s">
        <v>291</v>
      </c>
    </row>
    <row r="72" spans="1:8" x14ac:dyDescent="0.2">
      <c r="A72" s="28" t="s">
        <v>20</v>
      </c>
      <c r="B72" s="28">
        <v>2</v>
      </c>
      <c r="C72" s="28">
        <v>3</v>
      </c>
    </row>
    <row r="73" spans="1:8" x14ac:dyDescent="0.2">
      <c r="A73" s="28">
        <v>1</v>
      </c>
      <c r="B73" s="29">
        <v>200</v>
      </c>
      <c r="C73" s="29">
        <v>300</v>
      </c>
    </row>
    <row r="74" spans="1:8" x14ac:dyDescent="0.2">
      <c r="A74" s="28">
        <v>2</v>
      </c>
      <c r="B74" s="29">
        <v>300</v>
      </c>
      <c r="C74" s="29">
        <v>500</v>
      </c>
    </row>
    <row r="75" spans="1:8" x14ac:dyDescent="0.2">
      <c r="A75" s="28">
        <v>3</v>
      </c>
      <c r="B75" s="29">
        <v>500</v>
      </c>
      <c r="C75" s="29">
        <v>800</v>
      </c>
    </row>
    <row r="76" spans="1:8" x14ac:dyDescent="0.2">
      <c r="A76" s="28">
        <v>4</v>
      </c>
      <c r="B76" s="29">
        <v>800</v>
      </c>
      <c r="C76" s="29">
        <v>1300</v>
      </c>
    </row>
    <row r="77" spans="1:8" x14ac:dyDescent="0.2">
      <c r="A77" s="28">
        <v>5</v>
      </c>
      <c r="B77" s="29">
        <v>1300</v>
      </c>
      <c r="C77" s="29">
        <v>2100</v>
      </c>
    </row>
    <row r="78" spans="1:8" x14ac:dyDescent="0.2">
      <c r="A78" s="28">
        <v>6</v>
      </c>
      <c r="B78" s="29">
        <v>2100</v>
      </c>
      <c r="C78" s="29">
        <v>3400</v>
      </c>
    </row>
    <row r="79" spans="1:8" x14ac:dyDescent="0.2">
      <c r="A79" s="28">
        <v>7</v>
      </c>
      <c r="B79" s="29">
        <v>3400</v>
      </c>
      <c r="C79" s="29">
        <v>5500</v>
      </c>
    </row>
    <row r="80" spans="1:8" x14ac:dyDescent="0.2">
      <c r="A80" s="28">
        <v>8</v>
      </c>
      <c r="B80" s="29">
        <v>5500</v>
      </c>
      <c r="C80" s="29">
        <v>8900</v>
      </c>
    </row>
    <row r="81" spans="1:13" x14ac:dyDescent="0.2">
      <c r="A81" s="28">
        <v>9</v>
      </c>
      <c r="B81" s="29">
        <v>8900</v>
      </c>
      <c r="C81" s="29">
        <v>14400</v>
      </c>
    </row>
    <row r="82" spans="1:13" x14ac:dyDescent="0.2">
      <c r="A82" s="28">
        <v>10</v>
      </c>
      <c r="B82" s="29">
        <v>14400</v>
      </c>
      <c r="C82" s="29">
        <v>23300</v>
      </c>
    </row>
    <row r="84" spans="1:13" ht="15" x14ac:dyDescent="0.25">
      <c r="A84">
        <v>1</v>
      </c>
      <c r="B84" s="33" t="s">
        <v>343</v>
      </c>
      <c r="C84" s="48">
        <v>3</v>
      </c>
      <c r="D84">
        <v>4</v>
      </c>
      <c r="E84" s="48">
        <v>5</v>
      </c>
      <c r="F84">
        <v>6</v>
      </c>
      <c r="G84" s="48">
        <v>7</v>
      </c>
      <c r="H84">
        <v>8</v>
      </c>
      <c r="I84" s="48">
        <v>9</v>
      </c>
      <c r="J84">
        <v>10</v>
      </c>
      <c r="K84" s="48">
        <v>11</v>
      </c>
      <c r="L84">
        <v>12</v>
      </c>
      <c r="M84" s="48">
        <v>13</v>
      </c>
    </row>
    <row r="85" spans="1:13" ht="15" x14ac:dyDescent="0.25">
      <c r="A85" s="47" t="s">
        <v>344</v>
      </c>
      <c r="B85" s="42" t="s">
        <v>2</v>
      </c>
      <c r="C85" s="30" t="s">
        <v>3</v>
      </c>
      <c r="D85" s="30" t="s">
        <v>348</v>
      </c>
      <c r="E85" s="30"/>
      <c r="F85" s="30" t="s">
        <v>349</v>
      </c>
      <c r="G85" s="30"/>
      <c r="H85" s="30" t="s">
        <v>350</v>
      </c>
      <c r="I85" s="30"/>
      <c r="J85" s="30" t="s">
        <v>342</v>
      </c>
      <c r="K85" s="30"/>
      <c r="L85" s="30" t="s">
        <v>85</v>
      </c>
      <c r="M85" s="30"/>
    </row>
    <row r="86" spans="1:13" ht="15.75" thickBot="1" x14ac:dyDescent="0.3">
      <c r="A86" s="47"/>
      <c r="B86" s="43"/>
      <c r="C86" s="36"/>
      <c r="D86" s="36" t="s">
        <v>340</v>
      </c>
      <c r="E86" s="36" t="s">
        <v>341</v>
      </c>
      <c r="F86" s="36" t="s">
        <v>340</v>
      </c>
      <c r="G86" s="36" t="s">
        <v>341</v>
      </c>
      <c r="H86" s="36" t="s">
        <v>340</v>
      </c>
      <c r="I86" s="36" t="s">
        <v>341</v>
      </c>
      <c r="J86" s="36" t="s">
        <v>340</v>
      </c>
      <c r="K86" s="36" t="s">
        <v>341</v>
      </c>
      <c r="L86" s="36" t="s">
        <v>351</v>
      </c>
      <c r="M86" s="36" t="s">
        <v>352</v>
      </c>
    </row>
    <row r="87" spans="1:13" x14ac:dyDescent="0.2">
      <c r="A87" s="47" t="str">
        <f>B87&amp;C87</f>
        <v>Dieb1</v>
      </c>
      <c r="B87" s="44" t="s">
        <v>302</v>
      </c>
      <c r="C87" s="37">
        <v>1</v>
      </c>
      <c r="D87" s="37"/>
      <c r="E87" s="37">
        <v>0</v>
      </c>
      <c r="F87" s="37"/>
      <c r="G87" s="37">
        <v>0</v>
      </c>
      <c r="H87" s="37"/>
      <c r="I87" s="37">
        <v>0</v>
      </c>
      <c r="J87" s="37"/>
      <c r="K87" s="38">
        <v>0</v>
      </c>
      <c r="L87" s="37">
        <v>5</v>
      </c>
      <c r="M87" s="38">
        <v>6</v>
      </c>
    </row>
    <row r="88" spans="1:13" x14ac:dyDescent="0.2">
      <c r="A88" s="47" t="str">
        <f t="shared" ref="A88:A151" si="1">B88&amp;C88</f>
        <v>Dieb2</v>
      </c>
      <c r="B88" s="45" t="s">
        <v>302</v>
      </c>
      <c r="C88" s="35">
        <v>2</v>
      </c>
      <c r="D88" s="35">
        <v>1</v>
      </c>
      <c r="E88" s="35">
        <f>D88+E87</f>
        <v>1</v>
      </c>
      <c r="F88" s="35"/>
      <c r="G88" s="35">
        <f>F88+G87</f>
        <v>0</v>
      </c>
      <c r="H88" s="35"/>
      <c r="I88" s="35">
        <f>H88+I87</f>
        <v>0</v>
      </c>
      <c r="J88" s="35"/>
      <c r="K88" s="39">
        <f>J88+K87</f>
        <v>0</v>
      </c>
      <c r="L88" s="35">
        <v>5</v>
      </c>
      <c r="M88" s="39">
        <v>6</v>
      </c>
    </row>
    <row r="89" spans="1:13" x14ac:dyDescent="0.2">
      <c r="A89" s="47" t="str">
        <f t="shared" si="1"/>
        <v>Dieb3</v>
      </c>
      <c r="B89" s="45" t="s">
        <v>302</v>
      </c>
      <c r="C89" s="35">
        <v>3</v>
      </c>
      <c r="D89" s="35"/>
      <c r="E89" s="35">
        <f t="shared" ref="E89:K94" si="2">D89+E88</f>
        <v>1</v>
      </c>
      <c r="F89" s="35"/>
      <c r="G89" s="35">
        <f t="shared" si="2"/>
        <v>0</v>
      </c>
      <c r="H89" s="35"/>
      <c r="I89" s="35">
        <f t="shared" si="2"/>
        <v>0</v>
      </c>
      <c r="J89" s="35"/>
      <c r="K89" s="39">
        <f t="shared" si="2"/>
        <v>0</v>
      </c>
      <c r="L89" s="35">
        <v>5</v>
      </c>
      <c r="M89" s="39">
        <v>6</v>
      </c>
    </row>
    <row r="90" spans="1:13" x14ac:dyDescent="0.2">
      <c r="A90" s="47" t="str">
        <f t="shared" si="1"/>
        <v>Dieb4</v>
      </c>
      <c r="B90" s="45" t="s">
        <v>302</v>
      </c>
      <c r="C90" s="35">
        <v>4</v>
      </c>
      <c r="D90" s="35"/>
      <c r="E90" s="35">
        <f t="shared" si="2"/>
        <v>1</v>
      </c>
      <c r="F90" s="35"/>
      <c r="G90" s="35">
        <f t="shared" si="2"/>
        <v>0</v>
      </c>
      <c r="H90" s="35">
        <v>1</v>
      </c>
      <c r="I90" s="35">
        <f t="shared" si="2"/>
        <v>1</v>
      </c>
      <c r="J90" s="35"/>
      <c r="K90" s="39">
        <f t="shared" si="2"/>
        <v>0</v>
      </c>
      <c r="L90" s="35">
        <v>5</v>
      </c>
      <c r="M90" s="39">
        <v>6</v>
      </c>
    </row>
    <row r="91" spans="1:13" x14ac:dyDescent="0.2">
      <c r="A91" s="47" t="str">
        <f t="shared" si="1"/>
        <v>Dieb5</v>
      </c>
      <c r="B91" s="45" t="s">
        <v>302</v>
      </c>
      <c r="C91" s="35">
        <v>5</v>
      </c>
      <c r="D91" s="35"/>
      <c r="E91" s="35">
        <f t="shared" si="2"/>
        <v>1</v>
      </c>
      <c r="F91" s="35"/>
      <c r="G91" s="35">
        <f t="shared" si="2"/>
        <v>0</v>
      </c>
      <c r="H91" s="35"/>
      <c r="I91" s="35">
        <f t="shared" si="2"/>
        <v>1</v>
      </c>
      <c r="J91" s="35"/>
      <c r="K91" s="39">
        <f t="shared" si="2"/>
        <v>0</v>
      </c>
      <c r="L91" s="35">
        <v>5</v>
      </c>
      <c r="M91" s="39">
        <v>6</v>
      </c>
    </row>
    <row r="92" spans="1:13" x14ac:dyDescent="0.2">
      <c r="A92" s="47" t="str">
        <f t="shared" si="1"/>
        <v>Dieb6</v>
      </c>
      <c r="B92" s="45" t="s">
        <v>302</v>
      </c>
      <c r="C92" s="35">
        <v>6</v>
      </c>
      <c r="D92" s="35">
        <v>2</v>
      </c>
      <c r="E92" s="35">
        <f t="shared" si="2"/>
        <v>3</v>
      </c>
      <c r="F92" s="35"/>
      <c r="G92" s="35">
        <f t="shared" si="2"/>
        <v>0</v>
      </c>
      <c r="H92" s="35"/>
      <c r="I92" s="35">
        <f t="shared" si="2"/>
        <v>1</v>
      </c>
      <c r="J92" s="35"/>
      <c r="K92" s="39">
        <f t="shared" si="2"/>
        <v>0</v>
      </c>
      <c r="L92" s="35">
        <v>5</v>
      </c>
      <c r="M92" s="39">
        <v>6</v>
      </c>
    </row>
    <row r="93" spans="1:13" x14ac:dyDescent="0.2">
      <c r="A93" s="47" t="str">
        <f t="shared" si="1"/>
        <v>Dieb7</v>
      </c>
      <c r="B93" s="45" t="s">
        <v>302</v>
      </c>
      <c r="C93" s="35">
        <v>7</v>
      </c>
      <c r="D93" s="35"/>
      <c r="E93" s="35">
        <f t="shared" si="2"/>
        <v>3</v>
      </c>
      <c r="F93" s="35"/>
      <c r="G93" s="35">
        <f t="shared" si="2"/>
        <v>0</v>
      </c>
      <c r="H93" s="35"/>
      <c r="I93" s="35">
        <f t="shared" si="2"/>
        <v>1</v>
      </c>
      <c r="J93" s="35">
        <v>1</v>
      </c>
      <c r="K93" s="39">
        <f t="shared" si="2"/>
        <v>1</v>
      </c>
      <c r="L93" s="35">
        <v>5</v>
      </c>
      <c r="M93" s="39">
        <v>6</v>
      </c>
    </row>
    <row r="94" spans="1:13" ht="15" thickBot="1" x14ac:dyDescent="0.25">
      <c r="A94" s="47" t="str">
        <f t="shared" si="1"/>
        <v>Dieb8</v>
      </c>
      <c r="B94" s="46" t="s">
        <v>302</v>
      </c>
      <c r="C94" s="40">
        <v>8</v>
      </c>
      <c r="D94" s="40">
        <v>3</v>
      </c>
      <c r="E94" s="40">
        <f t="shared" si="2"/>
        <v>6</v>
      </c>
      <c r="F94" s="40"/>
      <c r="G94" s="40">
        <f t="shared" si="2"/>
        <v>0</v>
      </c>
      <c r="H94" s="40"/>
      <c r="I94" s="40">
        <f t="shared" si="2"/>
        <v>1</v>
      </c>
      <c r="J94" s="40"/>
      <c r="K94" s="41">
        <f t="shared" si="2"/>
        <v>1</v>
      </c>
      <c r="L94" s="40">
        <v>5</v>
      </c>
      <c r="M94" s="41">
        <v>6</v>
      </c>
    </row>
    <row r="95" spans="1:13" x14ac:dyDescent="0.2">
      <c r="A95" s="47" t="str">
        <f t="shared" si="1"/>
        <v>Krieger1</v>
      </c>
      <c r="B95" s="44" t="s">
        <v>303</v>
      </c>
      <c r="C95" s="37">
        <v>1</v>
      </c>
      <c r="D95" s="37"/>
      <c r="E95" s="37">
        <v>0</v>
      </c>
      <c r="F95" s="37"/>
      <c r="G95" s="37">
        <v>0</v>
      </c>
      <c r="H95" s="37"/>
      <c r="I95" s="37">
        <v>0</v>
      </c>
      <c r="J95" s="37"/>
      <c r="K95" s="38">
        <v>0</v>
      </c>
      <c r="L95" s="37">
        <v>7</v>
      </c>
      <c r="M95" s="38">
        <v>8</v>
      </c>
    </row>
    <row r="96" spans="1:13" x14ac:dyDescent="0.2">
      <c r="A96" s="47" t="str">
        <f t="shared" si="1"/>
        <v>Krieger2</v>
      </c>
      <c r="B96" s="45" t="s">
        <v>303</v>
      </c>
      <c r="C96" s="35">
        <v>2</v>
      </c>
      <c r="D96" s="35">
        <v>1</v>
      </c>
      <c r="E96" s="35">
        <f>D96+E95</f>
        <v>1</v>
      </c>
      <c r="F96" s="35"/>
      <c r="G96" s="35">
        <f>F96+G95</f>
        <v>0</v>
      </c>
      <c r="H96" s="35"/>
      <c r="I96" s="35">
        <f>H96+I95</f>
        <v>0</v>
      </c>
      <c r="J96" s="35"/>
      <c r="K96" s="39">
        <f>J96+K95</f>
        <v>0</v>
      </c>
      <c r="L96" s="35">
        <v>7</v>
      </c>
      <c r="M96" s="39">
        <v>8</v>
      </c>
    </row>
    <row r="97" spans="1:13" x14ac:dyDescent="0.2">
      <c r="A97" s="47" t="str">
        <f t="shared" si="1"/>
        <v>Krieger3</v>
      </c>
      <c r="B97" s="45" t="s">
        <v>303</v>
      </c>
      <c r="C97" s="35">
        <v>3</v>
      </c>
      <c r="D97" s="35"/>
      <c r="E97" s="35">
        <f t="shared" ref="E97:K102" si="3">D97+E96</f>
        <v>1</v>
      </c>
      <c r="F97" s="35"/>
      <c r="G97" s="35">
        <f t="shared" si="3"/>
        <v>0</v>
      </c>
      <c r="H97" s="35"/>
      <c r="I97" s="35">
        <f t="shared" si="3"/>
        <v>0</v>
      </c>
      <c r="J97" s="35"/>
      <c r="K97" s="39">
        <f t="shared" si="3"/>
        <v>0</v>
      </c>
      <c r="L97" s="35">
        <v>7</v>
      </c>
      <c r="M97" s="39">
        <v>8</v>
      </c>
    </row>
    <row r="98" spans="1:13" x14ac:dyDescent="0.2">
      <c r="A98" s="47" t="str">
        <f t="shared" si="1"/>
        <v>Krieger4</v>
      </c>
      <c r="B98" s="45" t="s">
        <v>303</v>
      </c>
      <c r="C98" s="35">
        <v>4</v>
      </c>
      <c r="D98" s="35"/>
      <c r="E98" s="35">
        <f t="shared" si="3"/>
        <v>1</v>
      </c>
      <c r="F98" s="35">
        <v>1</v>
      </c>
      <c r="G98" s="35">
        <f t="shared" si="3"/>
        <v>1</v>
      </c>
      <c r="H98" s="35"/>
      <c r="I98" s="35">
        <f t="shared" si="3"/>
        <v>0</v>
      </c>
      <c r="J98" s="35"/>
      <c r="K98" s="39">
        <f t="shared" si="3"/>
        <v>0</v>
      </c>
      <c r="L98" s="35">
        <v>7</v>
      </c>
      <c r="M98" s="39">
        <v>8</v>
      </c>
    </row>
    <row r="99" spans="1:13" x14ac:dyDescent="0.2">
      <c r="A99" s="47" t="str">
        <f t="shared" si="1"/>
        <v>Krieger5</v>
      </c>
      <c r="B99" s="45" t="s">
        <v>303</v>
      </c>
      <c r="C99" s="35">
        <v>5</v>
      </c>
      <c r="D99" s="35"/>
      <c r="E99" s="35">
        <f t="shared" si="3"/>
        <v>1</v>
      </c>
      <c r="F99" s="35"/>
      <c r="G99" s="35">
        <f t="shared" si="3"/>
        <v>1</v>
      </c>
      <c r="H99" s="35"/>
      <c r="I99" s="35">
        <f t="shared" si="3"/>
        <v>0</v>
      </c>
      <c r="J99" s="35"/>
      <c r="K99" s="39">
        <f t="shared" si="3"/>
        <v>0</v>
      </c>
      <c r="L99" s="35">
        <v>7</v>
      </c>
      <c r="M99" s="39">
        <v>8</v>
      </c>
    </row>
    <row r="100" spans="1:13" x14ac:dyDescent="0.2">
      <c r="A100" s="47" t="str">
        <f t="shared" si="1"/>
        <v>Krieger6</v>
      </c>
      <c r="B100" s="45" t="s">
        <v>303</v>
      </c>
      <c r="C100" s="35">
        <v>6</v>
      </c>
      <c r="D100" s="35">
        <v>2</v>
      </c>
      <c r="E100" s="35">
        <f t="shared" si="3"/>
        <v>3</v>
      </c>
      <c r="F100" s="35"/>
      <c r="G100" s="35">
        <f t="shared" si="3"/>
        <v>1</v>
      </c>
      <c r="H100" s="35"/>
      <c r="I100" s="35">
        <f t="shared" si="3"/>
        <v>0</v>
      </c>
      <c r="J100" s="35"/>
      <c r="K100" s="39">
        <f t="shared" si="3"/>
        <v>0</v>
      </c>
      <c r="L100" s="35">
        <v>7</v>
      </c>
      <c r="M100" s="39">
        <v>8</v>
      </c>
    </row>
    <row r="101" spans="1:13" x14ac:dyDescent="0.2">
      <c r="A101" s="47" t="str">
        <f t="shared" si="1"/>
        <v>Krieger7</v>
      </c>
      <c r="B101" s="45" t="s">
        <v>303</v>
      </c>
      <c r="C101" s="35">
        <v>7</v>
      </c>
      <c r="D101" s="35"/>
      <c r="E101" s="35">
        <f t="shared" si="3"/>
        <v>3</v>
      </c>
      <c r="F101" s="35"/>
      <c r="G101" s="35">
        <f t="shared" si="3"/>
        <v>1</v>
      </c>
      <c r="H101" s="35"/>
      <c r="I101" s="35">
        <f t="shared" si="3"/>
        <v>0</v>
      </c>
      <c r="J101" s="35"/>
      <c r="K101" s="39">
        <f t="shared" si="3"/>
        <v>0</v>
      </c>
      <c r="L101" s="35">
        <v>7</v>
      </c>
      <c r="M101" s="39">
        <v>8</v>
      </c>
    </row>
    <row r="102" spans="1:13" ht="15" thickBot="1" x14ac:dyDescent="0.25">
      <c r="A102" s="47" t="str">
        <f t="shared" si="1"/>
        <v>Krieger8</v>
      </c>
      <c r="B102" s="46" t="s">
        <v>303</v>
      </c>
      <c r="C102" s="40">
        <v>8</v>
      </c>
      <c r="D102" s="40">
        <v>3</v>
      </c>
      <c r="E102" s="40">
        <f t="shared" si="3"/>
        <v>6</v>
      </c>
      <c r="F102" s="40"/>
      <c r="G102" s="40">
        <f t="shared" si="3"/>
        <v>1</v>
      </c>
      <c r="H102" s="40"/>
      <c r="I102" s="40">
        <f t="shared" si="3"/>
        <v>0</v>
      </c>
      <c r="J102" s="40"/>
      <c r="K102" s="41">
        <f t="shared" si="3"/>
        <v>0</v>
      </c>
      <c r="L102" s="40">
        <v>7</v>
      </c>
      <c r="M102" s="41">
        <v>8</v>
      </c>
    </row>
    <row r="103" spans="1:13" x14ac:dyDescent="0.2">
      <c r="A103" s="47" t="str">
        <f t="shared" si="1"/>
        <v>Kundschafter1</v>
      </c>
      <c r="B103" s="44" t="s">
        <v>304</v>
      </c>
      <c r="C103" s="37">
        <v>1</v>
      </c>
      <c r="D103" s="37"/>
      <c r="E103" s="37">
        <v>0</v>
      </c>
      <c r="F103" s="37"/>
      <c r="G103" s="37">
        <v>0</v>
      </c>
      <c r="H103" s="37"/>
      <c r="I103" s="37">
        <v>0</v>
      </c>
      <c r="J103" s="37"/>
      <c r="K103" s="38">
        <v>0</v>
      </c>
      <c r="L103" s="37">
        <v>5</v>
      </c>
      <c r="M103" s="38">
        <v>6</v>
      </c>
    </row>
    <row r="104" spans="1:13" x14ac:dyDescent="0.2">
      <c r="A104" s="47" t="str">
        <f t="shared" si="1"/>
        <v>Kundschafter2</v>
      </c>
      <c r="B104" s="45" t="s">
        <v>304</v>
      </c>
      <c r="C104" s="35">
        <v>2</v>
      </c>
      <c r="D104" s="35">
        <v>1</v>
      </c>
      <c r="E104" s="35">
        <f>D104+E103</f>
        <v>1</v>
      </c>
      <c r="F104" s="35"/>
      <c r="G104" s="35">
        <f>F104+G103</f>
        <v>0</v>
      </c>
      <c r="H104" s="35"/>
      <c r="I104" s="35">
        <f>H104+I103</f>
        <v>0</v>
      </c>
      <c r="J104" s="35"/>
      <c r="K104" s="39">
        <f>J104+K103</f>
        <v>0</v>
      </c>
      <c r="L104" s="35">
        <v>5</v>
      </c>
      <c r="M104" s="39">
        <v>6</v>
      </c>
    </row>
    <row r="105" spans="1:13" x14ac:dyDescent="0.2">
      <c r="A105" s="47" t="str">
        <f t="shared" si="1"/>
        <v>Kundschafter3</v>
      </c>
      <c r="B105" s="45" t="s">
        <v>304</v>
      </c>
      <c r="C105" s="35">
        <v>3</v>
      </c>
      <c r="D105" s="35"/>
      <c r="E105" s="35">
        <f t="shared" ref="E105:K110" si="4">D105+E104</f>
        <v>1</v>
      </c>
      <c r="F105" s="35"/>
      <c r="G105" s="35">
        <f t="shared" si="4"/>
        <v>0</v>
      </c>
      <c r="H105" s="35"/>
      <c r="I105" s="35">
        <f t="shared" si="4"/>
        <v>0</v>
      </c>
      <c r="J105" s="35"/>
      <c r="K105" s="39">
        <f t="shared" si="4"/>
        <v>0</v>
      </c>
      <c r="L105" s="35">
        <v>5</v>
      </c>
      <c r="M105" s="39">
        <v>6</v>
      </c>
    </row>
    <row r="106" spans="1:13" x14ac:dyDescent="0.2">
      <c r="A106" s="47" t="str">
        <f t="shared" si="1"/>
        <v>Kundschafter4</v>
      </c>
      <c r="B106" s="45" t="s">
        <v>304</v>
      </c>
      <c r="C106" s="35">
        <v>4</v>
      </c>
      <c r="D106" s="35"/>
      <c r="E106" s="35">
        <f t="shared" si="4"/>
        <v>1</v>
      </c>
      <c r="F106" s="35">
        <v>1</v>
      </c>
      <c r="G106" s="35">
        <f t="shared" si="4"/>
        <v>1</v>
      </c>
      <c r="H106" s="35"/>
      <c r="I106" s="35">
        <f t="shared" si="4"/>
        <v>0</v>
      </c>
      <c r="J106" s="35"/>
      <c r="K106" s="39">
        <f t="shared" si="4"/>
        <v>0</v>
      </c>
      <c r="L106" s="35">
        <v>5</v>
      </c>
      <c r="M106" s="39">
        <v>6</v>
      </c>
    </row>
    <row r="107" spans="1:13" x14ac:dyDescent="0.2">
      <c r="A107" s="47" t="str">
        <f t="shared" si="1"/>
        <v>Kundschafter5</v>
      </c>
      <c r="B107" s="45" t="s">
        <v>304</v>
      </c>
      <c r="C107" s="35">
        <v>5</v>
      </c>
      <c r="D107" s="35"/>
      <c r="E107" s="35">
        <f t="shared" si="4"/>
        <v>1</v>
      </c>
      <c r="F107" s="35"/>
      <c r="G107" s="35">
        <f t="shared" si="4"/>
        <v>1</v>
      </c>
      <c r="H107" s="35"/>
      <c r="I107" s="35">
        <f t="shared" si="4"/>
        <v>0</v>
      </c>
      <c r="J107" s="35"/>
      <c r="K107" s="39">
        <f t="shared" si="4"/>
        <v>0</v>
      </c>
      <c r="L107" s="35">
        <v>5</v>
      </c>
      <c r="M107" s="39">
        <v>6</v>
      </c>
    </row>
    <row r="108" spans="1:13" x14ac:dyDescent="0.2">
      <c r="A108" s="47" t="str">
        <f t="shared" si="1"/>
        <v>Kundschafter6</v>
      </c>
      <c r="B108" s="45" t="s">
        <v>304</v>
      </c>
      <c r="C108" s="35">
        <v>6</v>
      </c>
      <c r="D108" s="35">
        <v>2</v>
      </c>
      <c r="E108" s="35">
        <f t="shared" si="4"/>
        <v>3</v>
      </c>
      <c r="F108" s="35"/>
      <c r="G108" s="35">
        <f t="shared" si="4"/>
        <v>1</v>
      </c>
      <c r="H108" s="35"/>
      <c r="I108" s="35">
        <f t="shared" si="4"/>
        <v>0</v>
      </c>
      <c r="J108" s="35"/>
      <c r="K108" s="39">
        <f t="shared" si="4"/>
        <v>0</v>
      </c>
      <c r="L108" s="35">
        <v>5</v>
      </c>
      <c r="M108" s="39">
        <v>6</v>
      </c>
    </row>
    <row r="109" spans="1:13" x14ac:dyDescent="0.2">
      <c r="A109" s="47" t="str">
        <f t="shared" si="1"/>
        <v>Kundschafter7</v>
      </c>
      <c r="B109" s="45" t="s">
        <v>304</v>
      </c>
      <c r="C109" s="35">
        <v>7</v>
      </c>
      <c r="D109" s="35"/>
      <c r="E109" s="35">
        <f t="shared" si="4"/>
        <v>3</v>
      </c>
      <c r="F109" s="35"/>
      <c r="G109" s="35">
        <f t="shared" si="4"/>
        <v>1</v>
      </c>
      <c r="H109" s="35"/>
      <c r="I109" s="35">
        <f t="shared" si="4"/>
        <v>0</v>
      </c>
      <c r="J109" s="35">
        <v>1</v>
      </c>
      <c r="K109" s="39">
        <f t="shared" si="4"/>
        <v>1</v>
      </c>
      <c r="L109" s="35">
        <v>5</v>
      </c>
      <c r="M109" s="39">
        <v>6</v>
      </c>
    </row>
    <row r="110" spans="1:13" ht="15" thickBot="1" x14ac:dyDescent="0.25">
      <c r="A110" s="47" t="str">
        <f t="shared" si="1"/>
        <v>Kundschafter8</v>
      </c>
      <c r="B110" s="46" t="s">
        <v>304</v>
      </c>
      <c r="C110" s="40">
        <v>8</v>
      </c>
      <c r="D110" s="40">
        <v>3</v>
      </c>
      <c r="E110" s="40">
        <f t="shared" si="4"/>
        <v>6</v>
      </c>
      <c r="F110" s="40"/>
      <c r="G110" s="40">
        <f t="shared" si="4"/>
        <v>1</v>
      </c>
      <c r="H110" s="40"/>
      <c r="I110" s="40">
        <f t="shared" si="4"/>
        <v>0</v>
      </c>
      <c r="J110" s="40"/>
      <c r="K110" s="41">
        <f t="shared" si="4"/>
        <v>1</v>
      </c>
      <c r="L110" s="40">
        <v>5</v>
      </c>
      <c r="M110" s="41">
        <v>6</v>
      </c>
    </row>
    <row r="111" spans="1:13" x14ac:dyDescent="0.2">
      <c r="A111" s="47" t="str">
        <f t="shared" si="1"/>
        <v>Luftpirat1</v>
      </c>
      <c r="B111" s="44" t="s">
        <v>305</v>
      </c>
      <c r="C111" s="37">
        <v>1</v>
      </c>
      <c r="D111" s="37"/>
      <c r="E111" s="37">
        <v>0</v>
      </c>
      <c r="F111" s="37"/>
      <c r="G111" s="37">
        <v>0</v>
      </c>
      <c r="H111" s="37"/>
      <c r="I111" s="37">
        <v>0</v>
      </c>
      <c r="J111" s="37"/>
      <c r="K111" s="38">
        <v>0</v>
      </c>
      <c r="L111" s="37">
        <v>7</v>
      </c>
      <c r="M111" s="38">
        <v>8</v>
      </c>
    </row>
    <row r="112" spans="1:13" x14ac:dyDescent="0.2">
      <c r="A112" s="47" t="str">
        <f t="shared" si="1"/>
        <v>Luftpirat2</v>
      </c>
      <c r="B112" s="45" t="s">
        <v>305</v>
      </c>
      <c r="C112" s="35">
        <v>2</v>
      </c>
      <c r="D112" s="35">
        <v>1</v>
      </c>
      <c r="E112" s="35">
        <f>D112+E111</f>
        <v>1</v>
      </c>
      <c r="F112" s="35"/>
      <c r="G112" s="35">
        <f>F112+G111</f>
        <v>0</v>
      </c>
      <c r="H112" s="35"/>
      <c r="I112" s="35">
        <f>H112+I111</f>
        <v>0</v>
      </c>
      <c r="J112" s="35"/>
      <c r="K112" s="39">
        <f>J112+K111</f>
        <v>0</v>
      </c>
      <c r="L112" s="35">
        <v>7</v>
      </c>
      <c r="M112" s="39">
        <v>8</v>
      </c>
    </row>
    <row r="113" spans="1:13" x14ac:dyDescent="0.2">
      <c r="A113" s="47" t="str">
        <f t="shared" si="1"/>
        <v>Luftpirat3</v>
      </c>
      <c r="B113" s="45" t="s">
        <v>305</v>
      </c>
      <c r="C113" s="35">
        <v>3</v>
      </c>
      <c r="D113" s="35"/>
      <c r="E113" s="35">
        <f t="shared" ref="E113:K118" si="5">D113+E112</f>
        <v>1</v>
      </c>
      <c r="F113" s="35"/>
      <c r="G113" s="35">
        <f t="shared" si="5"/>
        <v>0</v>
      </c>
      <c r="H113" s="35"/>
      <c r="I113" s="35">
        <f t="shared" si="5"/>
        <v>0</v>
      </c>
      <c r="J113" s="35"/>
      <c r="K113" s="39">
        <f t="shared" si="5"/>
        <v>0</v>
      </c>
      <c r="L113" s="35">
        <v>7</v>
      </c>
      <c r="M113" s="39">
        <v>8</v>
      </c>
    </row>
    <row r="114" spans="1:13" x14ac:dyDescent="0.2">
      <c r="A114" s="47" t="str">
        <f t="shared" si="1"/>
        <v>Luftpirat4</v>
      </c>
      <c r="B114" s="45" t="s">
        <v>305</v>
      </c>
      <c r="C114" s="35">
        <v>4</v>
      </c>
      <c r="D114" s="35"/>
      <c r="E114" s="35">
        <f t="shared" si="5"/>
        <v>1</v>
      </c>
      <c r="F114" s="35"/>
      <c r="G114" s="35">
        <f t="shared" si="5"/>
        <v>0</v>
      </c>
      <c r="H114" s="35">
        <v>1</v>
      </c>
      <c r="I114" s="35">
        <f t="shared" si="5"/>
        <v>1</v>
      </c>
      <c r="J114" s="35"/>
      <c r="K114" s="39">
        <f t="shared" si="5"/>
        <v>0</v>
      </c>
      <c r="L114" s="35">
        <v>7</v>
      </c>
      <c r="M114" s="39">
        <v>8</v>
      </c>
    </row>
    <row r="115" spans="1:13" x14ac:dyDescent="0.2">
      <c r="A115" s="47" t="str">
        <f t="shared" si="1"/>
        <v>Luftpirat5</v>
      </c>
      <c r="B115" s="45" t="s">
        <v>305</v>
      </c>
      <c r="C115" s="35">
        <v>5</v>
      </c>
      <c r="D115" s="35"/>
      <c r="E115" s="35">
        <f t="shared" si="5"/>
        <v>1</v>
      </c>
      <c r="F115" s="35"/>
      <c r="G115" s="35">
        <f t="shared" si="5"/>
        <v>0</v>
      </c>
      <c r="H115" s="35"/>
      <c r="I115" s="35">
        <f t="shared" si="5"/>
        <v>1</v>
      </c>
      <c r="J115" s="35"/>
      <c r="K115" s="39">
        <f t="shared" si="5"/>
        <v>0</v>
      </c>
      <c r="L115" s="35">
        <v>7</v>
      </c>
      <c r="M115" s="39">
        <v>8</v>
      </c>
    </row>
    <row r="116" spans="1:13" x14ac:dyDescent="0.2">
      <c r="A116" s="47" t="str">
        <f t="shared" si="1"/>
        <v>Luftpirat6</v>
      </c>
      <c r="B116" s="45" t="s">
        <v>305</v>
      </c>
      <c r="C116" s="35">
        <v>6</v>
      </c>
      <c r="D116" s="35">
        <v>2</v>
      </c>
      <c r="E116" s="35">
        <f t="shared" si="5"/>
        <v>3</v>
      </c>
      <c r="F116" s="35"/>
      <c r="G116" s="35">
        <f t="shared" si="5"/>
        <v>0</v>
      </c>
      <c r="H116" s="35"/>
      <c r="I116" s="35">
        <f t="shared" si="5"/>
        <v>1</v>
      </c>
      <c r="J116" s="35"/>
      <c r="K116" s="39">
        <f t="shared" si="5"/>
        <v>0</v>
      </c>
      <c r="L116" s="35">
        <v>7</v>
      </c>
      <c r="M116" s="39">
        <v>8</v>
      </c>
    </row>
    <row r="117" spans="1:13" x14ac:dyDescent="0.2">
      <c r="A117" s="47" t="str">
        <f t="shared" si="1"/>
        <v>Luftpirat7</v>
      </c>
      <c r="B117" s="45" t="s">
        <v>305</v>
      </c>
      <c r="C117" s="35">
        <v>7</v>
      </c>
      <c r="D117" s="35"/>
      <c r="E117" s="35">
        <f t="shared" si="5"/>
        <v>3</v>
      </c>
      <c r="F117" s="35"/>
      <c r="G117" s="35">
        <f t="shared" si="5"/>
        <v>0</v>
      </c>
      <c r="H117" s="35"/>
      <c r="I117" s="35">
        <f t="shared" si="5"/>
        <v>1</v>
      </c>
      <c r="J117" s="35"/>
      <c r="K117" s="39">
        <f t="shared" si="5"/>
        <v>0</v>
      </c>
      <c r="L117" s="35">
        <v>7</v>
      </c>
      <c r="M117" s="39">
        <v>8</v>
      </c>
    </row>
    <row r="118" spans="1:13" ht="15" thickBot="1" x14ac:dyDescent="0.25">
      <c r="A118" s="47" t="str">
        <f t="shared" si="1"/>
        <v>Luftpirat8</v>
      </c>
      <c r="B118" s="46" t="s">
        <v>305</v>
      </c>
      <c r="C118" s="40">
        <v>8</v>
      </c>
      <c r="D118" s="40">
        <v>3</v>
      </c>
      <c r="E118" s="40">
        <f t="shared" si="5"/>
        <v>6</v>
      </c>
      <c r="F118" s="40"/>
      <c r="G118" s="40">
        <f t="shared" si="5"/>
        <v>0</v>
      </c>
      <c r="H118" s="40"/>
      <c r="I118" s="40">
        <f t="shared" si="5"/>
        <v>1</v>
      </c>
      <c r="J118" s="40"/>
      <c r="K118" s="41">
        <f t="shared" si="5"/>
        <v>0</v>
      </c>
      <c r="L118" s="40">
        <v>7</v>
      </c>
      <c r="M118" s="41">
        <v>8</v>
      </c>
    </row>
    <row r="119" spans="1:13" x14ac:dyDescent="0.2">
      <c r="A119" s="47" t="str">
        <f t="shared" si="1"/>
        <v>Luftsegler1</v>
      </c>
      <c r="B119" s="44" t="s">
        <v>306</v>
      </c>
      <c r="C119" s="37">
        <v>1</v>
      </c>
      <c r="D119" s="37"/>
      <c r="E119" s="37">
        <v>0</v>
      </c>
      <c r="F119" s="37"/>
      <c r="G119" s="37">
        <v>0</v>
      </c>
      <c r="H119" s="37"/>
      <c r="I119" s="37">
        <v>0</v>
      </c>
      <c r="J119" s="37"/>
      <c r="K119" s="38">
        <v>0</v>
      </c>
      <c r="L119" s="37">
        <v>5</v>
      </c>
      <c r="M119" s="38">
        <v>6</v>
      </c>
    </row>
    <row r="120" spans="1:13" x14ac:dyDescent="0.2">
      <c r="A120" s="47" t="str">
        <f t="shared" si="1"/>
        <v>Luftsegler2</v>
      </c>
      <c r="B120" s="45" t="s">
        <v>306</v>
      </c>
      <c r="C120" s="35">
        <v>2</v>
      </c>
      <c r="D120" s="35">
        <v>1</v>
      </c>
      <c r="E120" s="35">
        <f>D120+E119</f>
        <v>1</v>
      </c>
      <c r="F120" s="35"/>
      <c r="G120" s="35">
        <f>F120+G119</f>
        <v>0</v>
      </c>
      <c r="H120" s="35"/>
      <c r="I120" s="35">
        <f>H120+I119</f>
        <v>0</v>
      </c>
      <c r="J120" s="35"/>
      <c r="K120" s="39">
        <f>J120+K119</f>
        <v>0</v>
      </c>
      <c r="L120" s="35">
        <v>5</v>
      </c>
      <c r="M120" s="39">
        <v>6</v>
      </c>
    </row>
    <row r="121" spans="1:13" x14ac:dyDescent="0.2">
      <c r="A121" s="47" t="str">
        <f t="shared" si="1"/>
        <v>Luftsegler3</v>
      </c>
      <c r="B121" s="45" t="s">
        <v>306</v>
      </c>
      <c r="C121" s="35">
        <v>3</v>
      </c>
      <c r="D121" s="35"/>
      <c r="E121" s="35">
        <f t="shared" ref="E121:K126" si="6">D121+E120</f>
        <v>1</v>
      </c>
      <c r="F121" s="35"/>
      <c r="G121" s="35">
        <f t="shared" si="6"/>
        <v>0</v>
      </c>
      <c r="H121" s="35"/>
      <c r="I121" s="35">
        <f t="shared" si="6"/>
        <v>0</v>
      </c>
      <c r="J121" s="35"/>
      <c r="K121" s="39">
        <f t="shared" si="6"/>
        <v>0</v>
      </c>
      <c r="L121" s="35">
        <v>5</v>
      </c>
      <c r="M121" s="39">
        <v>6</v>
      </c>
    </row>
    <row r="122" spans="1:13" x14ac:dyDescent="0.2">
      <c r="A122" s="47" t="str">
        <f t="shared" si="1"/>
        <v>Luftsegler4</v>
      </c>
      <c r="B122" s="45" t="s">
        <v>306</v>
      </c>
      <c r="C122" s="35">
        <v>4</v>
      </c>
      <c r="D122" s="35"/>
      <c r="E122" s="35">
        <f t="shared" si="6"/>
        <v>1</v>
      </c>
      <c r="F122" s="35"/>
      <c r="G122" s="35">
        <f t="shared" si="6"/>
        <v>0</v>
      </c>
      <c r="H122" s="35">
        <v>1</v>
      </c>
      <c r="I122" s="35">
        <f t="shared" si="6"/>
        <v>1</v>
      </c>
      <c r="J122" s="35"/>
      <c r="K122" s="39">
        <f t="shared" si="6"/>
        <v>0</v>
      </c>
      <c r="L122" s="35">
        <v>5</v>
      </c>
      <c r="M122" s="39">
        <v>6</v>
      </c>
    </row>
    <row r="123" spans="1:13" x14ac:dyDescent="0.2">
      <c r="A123" s="47" t="str">
        <f t="shared" si="1"/>
        <v>Luftsegler5</v>
      </c>
      <c r="B123" s="45" t="s">
        <v>306</v>
      </c>
      <c r="C123" s="35">
        <v>5</v>
      </c>
      <c r="D123" s="35"/>
      <c r="E123" s="35">
        <f t="shared" si="6"/>
        <v>1</v>
      </c>
      <c r="F123" s="35"/>
      <c r="G123" s="35">
        <f t="shared" si="6"/>
        <v>0</v>
      </c>
      <c r="H123" s="35"/>
      <c r="I123" s="35">
        <f t="shared" si="6"/>
        <v>1</v>
      </c>
      <c r="J123" s="35"/>
      <c r="K123" s="39">
        <f t="shared" si="6"/>
        <v>0</v>
      </c>
      <c r="L123" s="35">
        <v>5</v>
      </c>
      <c r="M123" s="39">
        <v>6</v>
      </c>
    </row>
    <row r="124" spans="1:13" x14ac:dyDescent="0.2">
      <c r="A124" s="47" t="str">
        <f t="shared" si="1"/>
        <v>Luftsegler6</v>
      </c>
      <c r="B124" s="45" t="s">
        <v>306</v>
      </c>
      <c r="C124" s="35">
        <v>6</v>
      </c>
      <c r="D124" s="35">
        <v>2</v>
      </c>
      <c r="E124" s="35">
        <f t="shared" si="6"/>
        <v>3</v>
      </c>
      <c r="F124" s="35"/>
      <c r="G124" s="35">
        <f t="shared" si="6"/>
        <v>0</v>
      </c>
      <c r="H124" s="35"/>
      <c r="I124" s="35">
        <f t="shared" si="6"/>
        <v>1</v>
      </c>
      <c r="J124" s="35"/>
      <c r="K124" s="39">
        <f t="shared" si="6"/>
        <v>0</v>
      </c>
      <c r="L124" s="35">
        <v>5</v>
      </c>
      <c r="M124" s="39">
        <v>6</v>
      </c>
    </row>
    <row r="125" spans="1:13" x14ac:dyDescent="0.2">
      <c r="A125" s="47" t="str">
        <f t="shared" si="1"/>
        <v>Luftsegler7</v>
      </c>
      <c r="B125" s="45" t="s">
        <v>306</v>
      </c>
      <c r="C125" s="35">
        <v>7</v>
      </c>
      <c r="D125" s="35"/>
      <c r="E125" s="35">
        <f t="shared" si="6"/>
        <v>3</v>
      </c>
      <c r="F125" s="35"/>
      <c r="G125" s="35">
        <f t="shared" si="6"/>
        <v>0</v>
      </c>
      <c r="H125" s="35"/>
      <c r="I125" s="35">
        <f t="shared" si="6"/>
        <v>1</v>
      </c>
      <c r="J125" s="35"/>
      <c r="K125" s="39">
        <f t="shared" si="6"/>
        <v>0</v>
      </c>
      <c r="L125" s="35">
        <v>5</v>
      </c>
      <c r="M125" s="39">
        <v>6</v>
      </c>
    </row>
    <row r="126" spans="1:13" ht="15" thickBot="1" x14ac:dyDescent="0.25">
      <c r="A126" s="47" t="str">
        <f t="shared" si="1"/>
        <v>Luftsegler8</v>
      </c>
      <c r="B126" s="46" t="s">
        <v>306</v>
      </c>
      <c r="C126" s="40">
        <v>8</v>
      </c>
      <c r="D126" s="40">
        <v>3</v>
      </c>
      <c r="E126" s="40">
        <f t="shared" si="6"/>
        <v>6</v>
      </c>
      <c r="F126" s="40"/>
      <c r="G126" s="40">
        <f t="shared" si="6"/>
        <v>0</v>
      </c>
      <c r="H126" s="40"/>
      <c r="I126" s="40">
        <f t="shared" si="6"/>
        <v>1</v>
      </c>
      <c r="J126" s="40"/>
      <c r="K126" s="41">
        <f t="shared" si="6"/>
        <v>0</v>
      </c>
      <c r="L126" s="40">
        <v>5</v>
      </c>
      <c r="M126" s="41">
        <v>6</v>
      </c>
    </row>
    <row r="127" spans="1:13" x14ac:dyDescent="0.2">
      <c r="A127" s="47" t="str">
        <f t="shared" si="1"/>
        <v>Magier1</v>
      </c>
      <c r="B127" s="44" t="s">
        <v>307</v>
      </c>
      <c r="C127" s="37">
        <v>1</v>
      </c>
      <c r="D127" s="37"/>
      <c r="E127" s="37">
        <v>0</v>
      </c>
      <c r="F127" s="37"/>
      <c r="G127" s="37">
        <v>0</v>
      </c>
      <c r="H127" s="37"/>
      <c r="I127" s="37">
        <v>0</v>
      </c>
      <c r="J127" s="37"/>
      <c r="K127" s="38">
        <v>0</v>
      </c>
      <c r="L127" s="37">
        <v>3</v>
      </c>
      <c r="M127" s="38">
        <v>4</v>
      </c>
    </row>
    <row r="128" spans="1:13" x14ac:dyDescent="0.2">
      <c r="A128" s="47" t="str">
        <f t="shared" si="1"/>
        <v>Magier2</v>
      </c>
      <c r="B128" s="45" t="s">
        <v>307</v>
      </c>
      <c r="C128" s="35">
        <v>2</v>
      </c>
      <c r="D128" s="35"/>
      <c r="E128" s="35">
        <f>D128+E127</f>
        <v>0</v>
      </c>
      <c r="F128" s="35">
        <v>1</v>
      </c>
      <c r="G128" s="35">
        <f>F128+G127</f>
        <v>1</v>
      </c>
      <c r="H128" s="35"/>
      <c r="I128" s="35">
        <f>H128+I127</f>
        <v>0</v>
      </c>
      <c r="J128" s="35"/>
      <c r="K128" s="39">
        <f>J128+K127</f>
        <v>0</v>
      </c>
      <c r="L128" s="35">
        <v>3</v>
      </c>
      <c r="M128" s="39">
        <v>4</v>
      </c>
    </row>
    <row r="129" spans="1:13" x14ac:dyDescent="0.2">
      <c r="A129" s="47" t="str">
        <f t="shared" si="1"/>
        <v>Magier3</v>
      </c>
      <c r="B129" s="45" t="s">
        <v>307</v>
      </c>
      <c r="C129" s="35">
        <v>3</v>
      </c>
      <c r="D129" s="35"/>
      <c r="E129" s="35">
        <f t="shared" ref="E129:K134" si="7">D129+E128</f>
        <v>0</v>
      </c>
      <c r="F129" s="35"/>
      <c r="G129" s="35">
        <f t="shared" si="7"/>
        <v>1</v>
      </c>
      <c r="H129" s="35"/>
      <c r="I129" s="35">
        <f t="shared" si="7"/>
        <v>0</v>
      </c>
      <c r="J129" s="35"/>
      <c r="K129" s="39">
        <f t="shared" si="7"/>
        <v>0</v>
      </c>
      <c r="L129" s="35">
        <v>3</v>
      </c>
      <c r="M129" s="39">
        <v>4</v>
      </c>
    </row>
    <row r="130" spans="1:13" x14ac:dyDescent="0.2">
      <c r="A130" s="47" t="str">
        <f t="shared" si="1"/>
        <v>Magier4</v>
      </c>
      <c r="B130" s="45" t="s">
        <v>307</v>
      </c>
      <c r="C130" s="35">
        <v>4</v>
      </c>
      <c r="D130" s="35"/>
      <c r="E130" s="35">
        <f t="shared" si="7"/>
        <v>0</v>
      </c>
      <c r="F130" s="35"/>
      <c r="G130" s="35">
        <f t="shared" si="7"/>
        <v>1</v>
      </c>
      <c r="H130" s="35">
        <v>1</v>
      </c>
      <c r="I130" s="35">
        <f t="shared" si="7"/>
        <v>1</v>
      </c>
      <c r="J130" s="35"/>
      <c r="K130" s="39">
        <f t="shared" si="7"/>
        <v>0</v>
      </c>
      <c r="L130" s="35">
        <v>3</v>
      </c>
      <c r="M130" s="39">
        <v>4</v>
      </c>
    </row>
    <row r="131" spans="1:13" x14ac:dyDescent="0.2">
      <c r="A131" s="47" t="str">
        <f t="shared" si="1"/>
        <v>Magier5</v>
      </c>
      <c r="B131" s="45" t="s">
        <v>307</v>
      </c>
      <c r="C131" s="35">
        <v>5</v>
      </c>
      <c r="D131" s="35"/>
      <c r="E131" s="35">
        <f t="shared" si="7"/>
        <v>0</v>
      </c>
      <c r="F131" s="35"/>
      <c r="G131" s="35">
        <f t="shared" si="7"/>
        <v>1</v>
      </c>
      <c r="H131" s="35"/>
      <c r="I131" s="35">
        <f t="shared" si="7"/>
        <v>1</v>
      </c>
      <c r="J131" s="35"/>
      <c r="K131" s="39">
        <f t="shared" si="7"/>
        <v>0</v>
      </c>
      <c r="L131" s="35">
        <v>3</v>
      </c>
      <c r="M131" s="39">
        <v>4</v>
      </c>
    </row>
    <row r="132" spans="1:13" x14ac:dyDescent="0.2">
      <c r="A132" s="47" t="str">
        <f t="shared" si="1"/>
        <v>Magier6</v>
      </c>
      <c r="B132" s="45" t="s">
        <v>307</v>
      </c>
      <c r="C132" s="35">
        <v>6</v>
      </c>
      <c r="D132" s="35"/>
      <c r="E132" s="35">
        <f t="shared" si="7"/>
        <v>0</v>
      </c>
      <c r="F132" s="35">
        <v>2</v>
      </c>
      <c r="G132" s="35">
        <f t="shared" si="7"/>
        <v>3</v>
      </c>
      <c r="H132" s="35"/>
      <c r="I132" s="35">
        <f t="shared" si="7"/>
        <v>1</v>
      </c>
      <c r="J132" s="35"/>
      <c r="K132" s="39">
        <f t="shared" si="7"/>
        <v>0</v>
      </c>
      <c r="L132" s="35">
        <v>3</v>
      </c>
      <c r="M132" s="39">
        <v>4</v>
      </c>
    </row>
    <row r="133" spans="1:13" x14ac:dyDescent="0.2">
      <c r="A133" s="47" t="str">
        <f t="shared" si="1"/>
        <v>Magier7</v>
      </c>
      <c r="B133" s="45" t="s">
        <v>307</v>
      </c>
      <c r="C133" s="35">
        <v>7</v>
      </c>
      <c r="D133" s="35"/>
      <c r="E133" s="35">
        <f t="shared" si="7"/>
        <v>0</v>
      </c>
      <c r="F133" s="35">
        <v>1</v>
      </c>
      <c r="G133" s="35">
        <f t="shared" si="7"/>
        <v>4</v>
      </c>
      <c r="H133" s="35"/>
      <c r="I133" s="35">
        <f t="shared" si="7"/>
        <v>1</v>
      </c>
      <c r="J133" s="35"/>
      <c r="K133" s="39">
        <f t="shared" si="7"/>
        <v>0</v>
      </c>
      <c r="L133" s="35">
        <v>3</v>
      </c>
      <c r="M133" s="39">
        <v>4</v>
      </c>
    </row>
    <row r="134" spans="1:13" ht="15" thickBot="1" x14ac:dyDescent="0.25">
      <c r="A134" s="47" t="str">
        <f t="shared" si="1"/>
        <v>Magier8</v>
      </c>
      <c r="B134" s="46" t="s">
        <v>307</v>
      </c>
      <c r="C134" s="40">
        <v>8</v>
      </c>
      <c r="D134" s="40"/>
      <c r="E134" s="40">
        <f t="shared" si="7"/>
        <v>0</v>
      </c>
      <c r="F134" s="40">
        <v>3</v>
      </c>
      <c r="G134" s="40">
        <f t="shared" si="7"/>
        <v>7</v>
      </c>
      <c r="H134" s="40"/>
      <c r="I134" s="40">
        <f t="shared" si="7"/>
        <v>1</v>
      </c>
      <c r="J134" s="40"/>
      <c r="K134" s="41">
        <f t="shared" si="7"/>
        <v>0</v>
      </c>
      <c r="L134" s="40">
        <v>3</v>
      </c>
      <c r="M134" s="41">
        <v>4</v>
      </c>
    </row>
    <row r="135" spans="1:13" x14ac:dyDescent="0.2">
      <c r="A135" s="47" t="str">
        <f t="shared" si="1"/>
        <v>Elementarist1</v>
      </c>
      <c r="B135" s="44" t="s">
        <v>42</v>
      </c>
      <c r="C135" s="37">
        <v>1</v>
      </c>
      <c r="D135" s="37"/>
      <c r="E135" s="37">
        <v>0</v>
      </c>
      <c r="F135" s="37"/>
      <c r="G135" s="37">
        <v>0</v>
      </c>
      <c r="H135" s="37"/>
      <c r="I135" s="37">
        <v>0</v>
      </c>
      <c r="J135" s="37"/>
      <c r="K135" s="38">
        <v>0</v>
      </c>
      <c r="L135" s="37">
        <v>3</v>
      </c>
      <c r="M135" s="38">
        <v>4</v>
      </c>
    </row>
    <row r="136" spans="1:13" x14ac:dyDescent="0.2">
      <c r="A136" s="47" t="str">
        <f t="shared" si="1"/>
        <v>Elementarist2</v>
      </c>
      <c r="B136" s="45" t="s">
        <v>42</v>
      </c>
      <c r="C136" s="35">
        <v>2</v>
      </c>
      <c r="D136" s="35"/>
      <c r="E136" s="35">
        <f>D136+E135</f>
        <v>0</v>
      </c>
      <c r="F136" s="35">
        <v>1</v>
      </c>
      <c r="G136" s="35">
        <f>F136+G135</f>
        <v>1</v>
      </c>
      <c r="H136" s="35"/>
      <c r="I136" s="35">
        <f>H136+I135</f>
        <v>0</v>
      </c>
      <c r="J136" s="35"/>
      <c r="K136" s="39">
        <f>J136+K135</f>
        <v>0</v>
      </c>
      <c r="L136" s="35">
        <v>3</v>
      </c>
      <c r="M136" s="39">
        <v>4</v>
      </c>
    </row>
    <row r="137" spans="1:13" x14ac:dyDescent="0.2">
      <c r="A137" s="47" t="str">
        <f t="shared" si="1"/>
        <v>Elementarist3</v>
      </c>
      <c r="B137" s="45" t="s">
        <v>42</v>
      </c>
      <c r="C137" s="35">
        <v>3</v>
      </c>
      <c r="D137" s="35"/>
      <c r="E137" s="35">
        <f t="shared" ref="E137:K142" si="8">D137+E136</f>
        <v>0</v>
      </c>
      <c r="F137" s="35"/>
      <c r="G137" s="35">
        <f t="shared" si="8"/>
        <v>1</v>
      </c>
      <c r="H137" s="35"/>
      <c r="I137" s="35">
        <f t="shared" si="8"/>
        <v>0</v>
      </c>
      <c r="J137" s="35"/>
      <c r="K137" s="39">
        <f t="shared" si="8"/>
        <v>0</v>
      </c>
      <c r="L137" s="35">
        <v>3</v>
      </c>
      <c r="M137" s="39">
        <v>4</v>
      </c>
    </row>
    <row r="138" spans="1:13" x14ac:dyDescent="0.2">
      <c r="A138" s="47" t="str">
        <f t="shared" si="1"/>
        <v>Elementarist4</v>
      </c>
      <c r="B138" s="45" t="s">
        <v>42</v>
      </c>
      <c r="C138" s="35">
        <v>4</v>
      </c>
      <c r="D138" s="35">
        <v>1</v>
      </c>
      <c r="E138" s="35">
        <f t="shared" si="8"/>
        <v>1</v>
      </c>
      <c r="F138" s="35"/>
      <c r="G138" s="35">
        <f t="shared" si="8"/>
        <v>1</v>
      </c>
      <c r="H138" s="35"/>
      <c r="I138" s="35">
        <f t="shared" si="8"/>
        <v>0</v>
      </c>
      <c r="J138" s="35"/>
      <c r="K138" s="39">
        <f t="shared" si="8"/>
        <v>0</v>
      </c>
      <c r="L138" s="35">
        <v>3</v>
      </c>
      <c r="M138" s="39">
        <v>4</v>
      </c>
    </row>
    <row r="139" spans="1:13" x14ac:dyDescent="0.2">
      <c r="A139" s="47" t="str">
        <f t="shared" si="1"/>
        <v>Elementarist5</v>
      </c>
      <c r="B139" s="45" t="s">
        <v>42</v>
      </c>
      <c r="C139" s="35">
        <v>5</v>
      </c>
      <c r="D139" s="35"/>
      <c r="E139" s="35">
        <f t="shared" si="8"/>
        <v>1</v>
      </c>
      <c r="F139" s="35"/>
      <c r="G139" s="35">
        <f t="shared" si="8"/>
        <v>1</v>
      </c>
      <c r="H139" s="35"/>
      <c r="I139" s="35">
        <f t="shared" si="8"/>
        <v>0</v>
      </c>
      <c r="J139" s="35"/>
      <c r="K139" s="39">
        <f t="shared" si="8"/>
        <v>0</v>
      </c>
      <c r="L139" s="35">
        <v>3</v>
      </c>
      <c r="M139" s="39">
        <v>4</v>
      </c>
    </row>
    <row r="140" spans="1:13" x14ac:dyDescent="0.2">
      <c r="A140" s="47" t="str">
        <f t="shared" si="1"/>
        <v>Elementarist6</v>
      </c>
      <c r="B140" s="45" t="s">
        <v>42</v>
      </c>
      <c r="C140" s="35">
        <v>6</v>
      </c>
      <c r="D140" s="35"/>
      <c r="E140" s="35">
        <f t="shared" si="8"/>
        <v>1</v>
      </c>
      <c r="F140" s="35">
        <v>2</v>
      </c>
      <c r="G140" s="35">
        <f t="shared" si="8"/>
        <v>3</v>
      </c>
      <c r="H140" s="35"/>
      <c r="I140" s="35">
        <f t="shared" si="8"/>
        <v>0</v>
      </c>
      <c r="J140" s="35"/>
      <c r="K140" s="39">
        <f t="shared" si="8"/>
        <v>0</v>
      </c>
      <c r="L140" s="35">
        <v>3</v>
      </c>
      <c r="M140" s="39">
        <v>4</v>
      </c>
    </row>
    <row r="141" spans="1:13" x14ac:dyDescent="0.2">
      <c r="A141" s="47" t="str">
        <f t="shared" si="1"/>
        <v>Elementarist7</v>
      </c>
      <c r="B141" s="45" t="s">
        <v>42</v>
      </c>
      <c r="C141" s="35">
        <v>7</v>
      </c>
      <c r="D141" s="35"/>
      <c r="E141" s="35">
        <f t="shared" si="8"/>
        <v>1</v>
      </c>
      <c r="F141" s="35"/>
      <c r="G141" s="35">
        <f t="shared" si="8"/>
        <v>3</v>
      </c>
      <c r="H141" s="35"/>
      <c r="I141" s="35">
        <f t="shared" si="8"/>
        <v>0</v>
      </c>
      <c r="J141" s="35"/>
      <c r="K141" s="39">
        <f t="shared" si="8"/>
        <v>0</v>
      </c>
      <c r="L141" s="35">
        <v>3</v>
      </c>
      <c r="M141" s="39">
        <v>4</v>
      </c>
    </row>
    <row r="142" spans="1:13" ht="15" thickBot="1" x14ac:dyDescent="0.25">
      <c r="A142" s="47" t="str">
        <f t="shared" si="1"/>
        <v>Elementarist8</v>
      </c>
      <c r="B142" s="46" t="s">
        <v>42</v>
      </c>
      <c r="C142" s="40">
        <v>8</v>
      </c>
      <c r="D142" s="40"/>
      <c r="E142" s="40">
        <f t="shared" si="8"/>
        <v>1</v>
      </c>
      <c r="F142" s="40">
        <v>3</v>
      </c>
      <c r="G142" s="40">
        <f t="shared" si="8"/>
        <v>6</v>
      </c>
      <c r="H142" s="40"/>
      <c r="I142" s="40">
        <f t="shared" si="8"/>
        <v>0</v>
      </c>
      <c r="J142" s="40"/>
      <c r="K142" s="41">
        <f t="shared" si="8"/>
        <v>0</v>
      </c>
      <c r="L142" s="40">
        <v>3</v>
      </c>
      <c r="M142" s="41">
        <v>4</v>
      </c>
    </row>
    <row r="143" spans="1:13" x14ac:dyDescent="0.2">
      <c r="A143" s="47" t="str">
        <f t="shared" si="1"/>
        <v>Geisterbeschwörer1</v>
      </c>
      <c r="B143" s="44" t="s">
        <v>308</v>
      </c>
      <c r="C143" s="37">
        <v>1</v>
      </c>
      <c r="D143" s="37"/>
      <c r="E143" s="37">
        <v>0</v>
      </c>
      <c r="F143" s="37"/>
      <c r="G143" s="37">
        <v>0</v>
      </c>
      <c r="H143" s="37"/>
      <c r="I143" s="37">
        <v>0</v>
      </c>
      <c r="J143" s="37"/>
      <c r="K143" s="38">
        <v>0</v>
      </c>
      <c r="L143" s="37">
        <v>3</v>
      </c>
      <c r="M143" s="38">
        <v>4</v>
      </c>
    </row>
    <row r="144" spans="1:13" x14ac:dyDescent="0.2">
      <c r="A144" s="47" t="str">
        <f t="shared" si="1"/>
        <v>Geisterbeschwörer2</v>
      </c>
      <c r="B144" s="45" t="s">
        <v>308</v>
      </c>
      <c r="C144" s="35">
        <v>2</v>
      </c>
      <c r="D144" s="35"/>
      <c r="E144" s="35">
        <f>D144+E143</f>
        <v>0</v>
      </c>
      <c r="F144" s="35">
        <v>1</v>
      </c>
      <c r="G144" s="35">
        <f>F144+G143</f>
        <v>1</v>
      </c>
      <c r="H144" s="35"/>
      <c r="I144" s="35">
        <f>H144+I143</f>
        <v>0</v>
      </c>
      <c r="J144" s="35"/>
      <c r="K144" s="39">
        <f>J144+K143</f>
        <v>0</v>
      </c>
      <c r="L144" s="35">
        <v>3</v>
      </c>
      <c r="M144" s="39">
        <v>4</v>
      </c>
    </row>
    <row r="145" spans="1:13" x14ac:dyDescent="0.2">
      <c r="A145" s="47" t="str">
        <f t="shared" si="1"/>
        <v>Geisterbeschwörer3</v>
      </c>
      <c r="B145" s="45" t="s">
        <v>308</v>
      </c>
      <c r="C145" s="35">
        <v>3</v>
      </c>
      <c r="D145" s="35"/>
      <c r="E145" s="35">
        <f t="shared" ref="E145:K150" si="9">D145+E144</f>
        <v>0</v>
      </c>
      <c r="F145" s="35"/>
      <c r="G145" s="35">
        <f t="shared" si="9"/>
        <v>1</v>
      </c>
      <c r="H145" s="35"/>
      <c r="I145" s="35">
        <f t="shared" si="9"/>
        <v>0</v>
      </c>
      <c r="J145" s="35"/>
      <c r="K145" s="39">
        <f t="shared" si="9"/>
        <v>0</v>
      </c>
      <c r="L145" s="35">
        <v>3</v>
      </c>
      <c r="M145" s="39">
        <v>4</v>
      </c>
    </row>
    <row r="146" spans="1:13" x14ac:dyDescent="0.2">
      <c r="A146" s="47" t="str">
        <f t="shared" si="1"/>
        <v>Geisterbeschwörer4</v>
      </c>
      <c r="B146" s="45" t="s">
        <v>308</v>
      </c>
      <c r="C146" s="35">
        <v>4</v>
      </c>
      <c r="D146" s="35"/>
      <c r="E146" s="35">
        <f t="shared" si="9"/>
        <v>0</v>
      </c>
      <c r="F146" s="35"/>
      <c r="G146" s="35">
        <f t="shared" si="9"/>
        <v>1</v>
      </c>
      <c r="H146" s="35">
        <v>1</v>
      </c>
      <c r="I146" s="35">
        <f t="shared" si="9"/>
        <v>1</v>
      </c>
      <c r="J146" s="35"/>
      <c r="K146" s="39">
        <f t="shared" si="9"/>
        <v>0</v>
      </c>
      <c r="L146" s="35">
        <v>3</v>
      </c>
      <c r="M146" s="39">
        <v>4</v>
      </c>
    </row>
    <row r="147" spans="1:13" x14ac:dyDescent="0.2">
      <c r="A147" s="47" t="str">
        <f t="shared" si="1"/>
        <v>Geisterbeschwörer5</v>
      </c>
      <c r="B147" s="45" t="s">
        <v>308</v>
      </c>
      <c r="C147" s="35">
        <v>5</v>
      </c>
      <c r="D147" s="35"/>
      <c r="E147" s="35">
        <f t="shared" si="9"/>
        <v>0</v>
      </c>
      <c r="F147" s="35"/>
      <c r="G147" s="35">
        <f t="shared" si="9"/>
        <v>1</v>
      </c>
      <c r="H147" s="35"/>
      <c r="I147" s="35">
        <f t="shared" si="9"/>
        <v>1</v>
      </c>
      <c r="J147" s="35"/>
      <c r="K147" s="39">
        <f t="shared" si="9"/>
        <v>0</v>
      </c>
      <c r="L147" s="35">
        <v>3</v>
      </c>
      <c r="M147" s="39">
        <v>4</v>
      </c>
    </row>
    <row r="148" spans="1:13" x14ac:dyDescent="0.2">
      <c r="A148" s="47" t="str">
        <f t="shared" si="1"/>
        <v>Geisterbeschwörer6</v>
      </c>
      <c r="B148" s="45" t="s">
        <v>308</v>
      </c>
      <c r="C148" s="35">
        <v>6</v>
      </c>
      <c r="D148" s="35"/>
      <c r="E148" s="35">
        <f t="shared" si="9"/>
        <v>0</v>
      </c>
      <c r="F148" s="35">
        <v>2</v>
      </c>
      <c r="G148" s="35">
        <f t="shared" si="9"/>
        <v>3</v>
      </c>
      <c r="H148" s="35"/>
      <c r="I148" s="35">
        <f t="shared" si="9"/>
        <v>1</v>
      </c>
      <c r="J148" s="35"/>
      <c r="K148" s="39">
        <f t="shared" si="9"/>
        <v>0</v>
      </c>
      <c r="L148" s="35">
        <v>3</v>
      </c>
      <c r="M148" s="39">
        <v>4</v>
      </c>
    </row>
    <row r="149" spans="1:13" x14ac:dyDescent="0.2">
      <c r="A149" s="47" t="str">
        <f t="shared" si="1"/>
        <v>Geisterbeschwörer7</v>
      </c>
      <c r="B149" s="45" t="s">
        <v>308</v>
      </c>
      <c r="C149" s="35">
        <v>7</v>
      </c>
      <c r="D149" s="35"/>
      <c r="E149" s="35">
        <f t="shared" si="9"/>
        <v>0</v>
      </c>
      <c r="F149" s="35">
        <v>1</v>
      </c>
      <c r="G149" s="35">
        <f t="shared" si="9"/>
        <v>4</v>
      </c>
      <c r="H149" s="35"/>
      <c r="I149" s="35">
        <f t="shared" si="9"/>
        <v>1</v>
      </c>
      <c r="J149" s="35"/>
      <c r="K149" s="39">
        <f t="shared" si="9"/>
        <v>0</v>
      </c>
      <c r="L149" s="35">
        <v>3</v>
      </c>
      <c r="M149" s="39">
        <v>4</v>
      </c>
    </row>
    <row r="150" spans="1:13" ht="15" thickBot="1" x14ac:dyDescent="0.25">
      <c r="A150" s="47" t="str">
        <f t="shared" si="1"/>
        <v>Geisterbeschwörer8</v>
      </c>
      <c r="B150" s="46" t="s">
        <v>308</v>
      </c>
      <c r="C150" s="40">
        <v>8</v>
      </c>
      <c r="D150" s="40"/>
      <c r="E150" s="40">
        <f t="shared" si="9"/>
        <v>0</v>
      </c>
      <c r="F150" s="40">
        <v>3</v>
      </c>
      <c r="G150" s="40">
        <f t="shared" si="9"/>
        <v>7</v>
      </c>
      <c r="H150" s="40"/>
      <c r="I150" s="40">
        <f t="shared" si="9"/>
        <v>1</v>
      </c>
      <c r="J150" s="40"/>
      <c r="K150" s="41">
        <f t="shared" si="9"/>
        <v>0</v>
      </c>
      <c r="L150" s="40">
        <v>3</v>
      </c>
      <c r="M150" s="41">
        <v>4</v>
      </c>
    </row>
    <row r="151" spans="1:13" x14ac:dyDescent="0.2">
      <c r="A151" s="47" t="str">
        <f t="shared" si="1"/>
        <v>Illusionist1</v>
      </c>
      <c r="B151" s="44" t="s">
        <v>309</v>
      </c>
      <c r="C151" s="37">
        <v>1</v>
      </c>
      <c r="D151" s="37"/>
      <c r="E151" s="37">
        <v>0</v>
      </c>
      <c r="F151" s="37"/>
      <c r="G151" s="37">
        <v>0</v>
      </c>
      <c r="H151" s="37"/>
      <c r="I151" s="37">
        <v>0</v>
      </c>
      <c r="J151" s="37"/>
      <c r="K151" s="38">
        <v>0</v>
      </c>
      <c r="L151" s="37">
        <v>3</v>
      </c>
      <c r="M151" s="38">
        <v>4</v>
      </c>
    </row>
    <row r="152" spans="1:13" x14ac:dyDescent="0.2">
      <c r="A152" s="47" t="str">
        <f t="shared" ref="A152:A206" si="10">B152&amp;C152</f>
        <v>Illusionist2</v>
      </c>
      <c r="B152" s="45" t="s">
        <v>309</v>
      </c>
      <c r="C152" s="35">
        <v>2</v>
      </c>
      <c r="D152" s="35"/>
      <c r="E152" s="35">
        <f>D152+E151</f>
        <v>0</v>
      </c>
      <c r="F152" s="35">
        <v>1</v>
      </c>
      <c r="G152" s="35">
        <f>F152+G151</f>
        <v>1</v>
      </c>
      <c r="H152" s="35"/>
      <c r="I152" s="35">
        <f>H152+I151</f>
        <v>0</v>
      </c>
      <c r="J152" s="35"/>
      <c r="K152" s="39">
        <f>J152+K151</f>
        <v>0</v>
      </c>
      <c r="L152" s="35">
        <v>3</v>
      </c>
      <c r="M152" s="39">
        <v>4</v>
      </c>
    </row>
    <row r="153" spans="1:13" x14ac:dyDescent="0.2">
      <c r="A153" s="47" t="str">
        <f t="shared" si="10"/>
        <v>Illusionist3</v>
      </c>
      <c r="B153" s="45" t="s">
        <v>309</v>
      </c>
      <c r="C153" s="35">
        <v>3</v>
      </c>
      <c r="D153" s="35"/>
      <c r="E153" s="35">
        <f t="shared" ref="E153:K158" si="11">D153+E152</f>
        <v>0</v>
      </c>
      <c r="F153" s="35"/>
      <c r="G153" s="35">
        <f t="shared" si="11"/>
        <v>1</v>
      </c>
      <c r="H153" s="35"/>
      <c r="I153" s="35">
        <f t="shared" si="11"/>
        <v>0</v>
      </c>
      <c r="J153" s="35"/>
      <c r="K153" s="39">
        <f t="shared" si="11"/>
        <v>0</v>
      </c>
      <c r="L153" s="35">
        <v>3</v>
      </c>
      <c r="M153" s="39">
        <v>4</v>
      </c>
    </row>
    <row r="154" spans="1:13" x14ac:dyDescent="0.2">
      <c r="A154" s="47" t="str">
        <f t="shared" si="10"/>
        <v>Illusionist4</v>
      </c>
      <c r="B154" s="45" t="s">
        <v>309</v>
      </c>
      <c r="C154" s="35">
        <v>4</v>
      </c>
      <c r="D154" s="35"/>
      <c r="E154" s="35">
        <f t="shared" si="11"/>
        <v>0</v>
      </c>
      <c r="F154" s="35"/>
      <c r="G154" s="35">
        <f t="shared" si="11"/>
        <v>1</v>
      </c>
      <c r="H154" s="35">
        <v>1</v>
      </c>
      <c r="I154" s="35">
        <f t="shared" si="11"/>
        <v>1</v>
      </c>
      <c r="J154" s="35"/>
      <c r="K154" s="39">
        <f t="shared" si="11"/>
        <v>0</v>
      </c>
      <c r="L154" s="35">
        <v>3</v>
      </c>
      <c r="M154" s="39">
        <v>4</v>
      </c>
    </row>
    <row r="155" spans="1:13" x14ac:dyDescent="0.2">
      <c r="A155" s="47" t="str">
        <f t="shared" si="10"/>
        <v>Illusionist5</v>
      </c>
      <c r="B155" s="45" t="s">
        <v>309</v>
      </c>
      <c r="C155" s="35">
        <v>5</v>
      </c>
      <c r="D155" s="35"/>
      <c r="E155" s="35">
        <f t="shared" si="11"/>
        <v>0</v>
      </c>
      <c r="F155" s="35"/>
      <c r="G155" s="35">
        <f t="shared" si="11"/>
        <v>1</v>
      </c>
      <c r="H155" s="35"/>
      <c r="I155" s="35">
        <f t="shared" si="11"/>
        <v>1</v>
      </c>
      <c r="J155" s="35"/>
      <c r="K155" s="39">
        <f t="shared" si="11"/>
        <v>0</v>
      </c>
      <c r="L155" s="35">
        <v>3</v>
      </c>
      <c r="M155" s="39">
        <v>4</v>
      </c>
    </row>
    <row r="156" spans="1:13" x14ac:dyDescent="0.2">
      <c r="A156" s="47" t="str">
        <f t="shared" si="10"/>
        <v>Illusionist6</v>
      </c>
      <c r="B156" s="45" t="s">
        <v>309</v>
      </c>
      <c r="C156" s="35">
        <v>6</v>
      </c>
      <c r="D156" s="35"/>
      <c r="E156" s="35">
        <f t="shared" si="11"/>
        <v>0</v>
      </c>
      <c r="F156" s="35">
        <v>2</v>
      </c>
      <c r="G156" s="35">
        <f t="shared" si="11"/>
        <v>3</v>
      </c>
      <c r="H156" s="35"/>
      <c r="I156" s="35">
        <f t="shared" si="11"/>
        <v>1</v>
      </c>
      <c r="J156" s="35"/>
      <c r="K156" s="39">
        <f t="shared" si="11"/>
        <v>0</v>
      </c>
      <c r="L156" s="35">
        <v>3</v>
      </c>
      <c r="M156" s="39">
        <v>4</v>
      </c>
    </row>
    <row r="157" spans="1:13" x14ac:dyDescent="0.2">
      <c r="A157" s="47" t="str">
        <f t="shared" si="10"/>
        <v>Illusionist7</v>
      </c>
      <c r="B157" s="45" t="s">
        <v>309</v>
      </c>
      <c r="C157" s="35">
        <v>7</v>
      </c>
      <c r="D157" s="35"/>
      <c r="E157" s="35">
        <f t="shared" si="11"/>
        <v>0</v>
      </c>
      <c r="F157" s="35"/>
      <c r="G157" s="35">
        <f t="shared" si="11"/>
        <v>3</v>
      </c>
      <c r="H157" s="35"/>
      <c r="I157" s="35">
        <f t="shared" si="11"/>
        <v>1</v>
      </c>
      <c r="J157" s="35">
        <v>1</v>
      </c>
      <c r="K157" s="39">
        <f t="shared" si="11"/>
        <v>1</v>
      </c>
      <c r="L157" s="35">
        <v>3</v>
      </c>
      <c r="M157" s="39">
        <v>4</v>
      </c>
    </row>
    <row r="158" spans="1:13" ht="15" thickBot="1" x14ac:dyDescent="0.25">
      <c r="A158" s="47" t="str">
        <f t="shared" si="10"/>
        <v>Illusionist8</v>
      </c>
      <c r="B158" s="46" t="s">
        <v>309</v>
      </c>
      <c r="C158" s="40">
        <v>8</v>
      </c>
      <c r="D158" s="40"/>
      <c r="E158" s="40">
        <f t="shared" si="11"/>
        <v>0</v>
      </c>
      <c r="F158" s="40">
        <v>3</v>
      </c>
      <c r="G158" s="40">
        <f t="shared" si="11"/>
        <v>6</v>
      </c>
      <c r="H158" s="40"/>
      <c r="I158" s="40">
        <f t="shared" si="11"/>
        <v>1</v>
      </c>
      <c r="J158" s="40"/>
      <c r="K158" s="41">
        <f t="shared" si="11"/>
        <v>1</v>
      </c>
      <c r="L158" s="40">
        <v>3</v>
      </c>
      <c r="M158" s="41">
        <v>4</v>
      </c>
    </row>
    <row r="159" spans="1:13" x14ac:dyDescent="0.2">
      <c r="A159" s="47" t="str">
        <f t="shared" si="10"/>
        <v>Tiermeister1</v>
      </c>
      <c r="B159" s="44" t="s">
        <v>310</v>
      </c>
      <c r="C159" s="37">
        <v>1</v>
      </c>
      <c r="D159" s="37"/>
      <c r="E159" s="37">
        <v>0</v>
      </c>
      <c r="F159" s="37"/>
      <c r="G159" s="37">
        <v>0</v>
      </c>
      <c r="H159" s="37"/>
      <c r="I159" s="37">
        <v>0</v>
      </c>
      <c r="J159" s="37"/>
      <c r="K159" s="38">
        <v>0</v>
      </c>
      <c r="L159" s="37">
        <v>7</v>
      </c>
      <c r="M159" s="38">
        <v>8</v>
      </c>
    </row>
    <row r="160" spans="1:13" x14ac:dyDescent="0.2">
      <c r="A160" s="47" t="str">
        <f t="shared" si="10"/>
        <v>Tiermeister2</v>
      </c>
      <c r="B160" s="45" t="s">
        <v>310</v>
      </c>
      <c r="C160" s="35">
        <v>2</v>
      </c>
      <c r="D160" s="35">
        <v>1</v>
      </c>
      <c r="E160" s="35">
        <f>D160+E159</f>
        <v>1</v>
      </c>
      <c r="F160" s="35"/>
      <c r="G160" s="35">
        <f>F160+G159</f>
        <v>0</v>
      </c>
      <c r="H160" s="35"/>
      <c r="I160" s="35">
        <f>H160+I159</f>
        <v>0</v>
      </c>
      <c r="J160" s="35"/>
      <c r="K160" s="39">
        <f>J160+K159</f>
        <v>0</v>
      </c>
      <c r="L160" s="35">
        <v>7</v>
      </c>
      <c r="M160" s="39">
        <v>8</v>
      </c>
    </row>
    <row r="161" spans="1:13" x14ac:dyDescent="0.2">
      <c r="A161" s="47" t="str">
        <f t="shared" si="10"/>
        <v>Tiermeister3</v>
      </c>
      <c r="B161" s="45" t="s">
        <v>310</v>
      </c>
      <c r="C161" s="35">
        <v>3</v>
      </c>
      <c r="D161" s="35"/>
      <c r="E161" s="35">
        <f t="shared" ref="E161:K166" si="12">D161+E160</f>
        <v>1</v>
      </c>
      <c r="F161" s="35"/>
      <c r="G161" s="35">
        <f t="shared" si="12"/>
        <v>0</v>
      </c>
      <c r="H161" s="35"/>
      <c r="I161" s="35">
        <f t="shared" si="12"/>
        <v>0</v>
      </c>
      <c r="J161" s="35"/>
      <c r="K161" s="39">
        <f t="shared" si="12"/>
        <v>0</v>
      </c>
      <c r="L161" s="35">
        <v>7</v>
      </c>
      <c r="M161" s="39">
        <v>8</v>
      </c>
    </row>
    <row r="162" spans="1:13" x14ac:dyDescent="0.2">
      <c r="A162" s="47" t="str">
        <f t="shared" si="10"/>
        <v>Tiermeister4</v>
      </c>
      <c r="B162" s="45" t="s">
        <v>310</v>
      </c>
      <c r="C162" s="35">
        <v>4</v>
      </c>
      <c r="D162" s="35"/>
      <c r="E162" s="35">
        <f t="shared" si="12"/>
        <v>1</v>
      </c>
      <c r="F162" s="35"/>
      <c r="G162" s="35">
        <f t="shared" si="12"/>
        <v>0</v>
      </c>
      <c r="H162" s="35">
        <v>1</v>
      </c>
      <c r="I162" s="35">
        <f t="shared" si="12"/>
        <v>1</v>
      </c>
      <c r="J162" s="35"/>
      <c r="K162" s="39">
        <f t="shared" si="12"/>
        <v>0</v>
      </c>
      <c r="L162" s="35">
        <v>7</v>
      </c>
      <c r="M162" s="39">
        <v>8</v>
      </c>
    </row>
    <row r="163" spans="1:13" x14ac:dyDescent="0.2">
      <c r="A163" s="47" t="str">
        <f t="shared" si="10"/>
        <v>Tiermeister5</v>
      </c>
      <c r="B163" s="45" t="s">
        <v>310</v>
      </c>
      <c r="C163" s="35">
        <v>5</v>
      </c>
      <c r="D163" s="35"/>
      <c r="E163" s="35">
        <f t="shared" si="12"/>
        <v>1</v>
      </c>
      <c r="F163" s="35"/>
      <c r="G163" s="35">
        <f t="shared" si="12"/>
        <v>0</v>
      </c>
      <c r="H163" s="35"/>
      <c r="I163" s="35">
        <f t="shared" si="12"/>
        <v>1</v>
      </c>
      <c r="J163" s="35"/>
      <c r="K163" s="39">
        <f t="shared" si="12"/>
        <v>0</v>
      </c>
      <c r="L163" s="35">
        <v>7</v>
      </c>
      <c r="M163" s="39">
        <v>8</v>
      </c>
    </row>
    <row r="164" spans="1:13" x14ac:dyDescent="0.2">
      <c r="A164" s="47" t="str">
        <f t="shared" si="10"/>
        <v>Tiermeister6</v>
      </c>
      <c r="B164" s="45" t="s">
        <v>310</v>
      </c>
      <c r="C164" s="35">
        <v>6</v>
      </c>
      <c r="D164" s="35">
        <v>2</v>
      </c>
      <c r="E164" s="35">
        <f t="shared" si="12"/>
        <v>3</v>
      </c>
      <c r="F164" s="35"/>
      <c r="G164" s="35">
        <f t="shared" si="12"/>
        <v>0</v>
      </c>
      <c r="H164" s="35"/>
      <c r="I164" s="35">
        <f t="shared" si="12"/>
        <v>1</v>
      </c>
      <c r="J164" s="35"/>
      <c r="K164" s="39">
        <f t="shared" si="12"/>
        <v>0</v>
      </c>
      <c r="L164" s="35">
        <v>7</v>
      </c>
      <c r="M164" s="39">
        <v>8</v>
      </c>
    </row>
    <row r="165" spans="1:13" x14ac:dyDescent="0.2">
      <c r="A165" s="47" t="str">
        <f t="shared" si="10"/>
        <v>Tiermeister7</v>
      </c>
      <c r="B165" s="45" t="s">
        <v>310</v>
      </c>
      <c r="C165" s="35">
        <v>7</v>
      </c>
      <c r="D165" s="35"/>
      <c r="E165" s="35">
        <f t="shared" si="12"/>
        <v>3</v>
      </c>
      <c r="F165" s="35"/>
      <c r="G165" s="35">
        <f t="shared" si="12"/>
        <v>0</v>
      </c>
      <c r="H165" s="35"/>
      <c r="I165" s="35">
        <f t="shared" si="12"/>
        <v>1</v>
      </c>
      <c r="J165" s="35"/>
      <c r="K165" s="39">
        <f t="shared" si="12"/>
        <v>0</v>
      </c>
      <c r="L165" s="35">
        <v>7</v>
      </c>
      <c r="M165" s="39">
        <v>8</v>
      </c>
    </row>
    <row r="166" spans="1:13" ht="15" thickBot="1" x14ac:dyDescent="0.25">
      <c r="A166" s="47" t="str">
        <f t="shared" si="10"/>
        <v>Tiermeister8</v>
      </c>
      <c r="B166" s="46" t="s">
        <v>310</v>
      </c>
      <c r="C166" s="40">
        <v>8</v>
      </c>
      <c r="D166" s="40">
        <v>3</v>
      </c>
      <c r="E166" s="40">
        <f t="shared" si="12"/>
        <v>6</v>
      </c>
      <c r="F166" s="40"/>
      <c r="G166" s="40">
        <f t="shared" si="12"/>
        <v>0</v>
      </c>
      <c r="H166" s="40"/>
      <c r="I166" s="40">
        <f t="shared" si="12"/>
        <v>1</v>
      </c>
      <c r="J166" s="40"/>
      <c r="K166" s="41">
        <f t="shared" si="12"/>
        <v>0</v>
      </c>
      <c r="L166" s="40">
        <v>7</v>
      </c>
      <c r="M166" s="41">
        <v>8</v>
      </c>
    </row>
    <row r="167" spans="1:13" x14ac:dyDescent="0.2">
      <c r="A167" s="47" t="str">
        <f t="shared" si="10"/>
        <v>Steppenreiter1</v>
      </c>
      <c r="B167" s="44" t="s">
        <v>311</v>
      </c>
      <c r="C167" s="37">
        <v>1</v>
      </c>
      <c r="D167" s="37"/>
      <c r="E167" s="37">
        <v>0</v>
      </c>
      <c r="F167" s="37"/>
      <c r="G167" s="37">
        <v>0</v>
      </c>
      <c r="H167" s="37"/>
      <c r="I167" s="37">
        <v>0</v>
      </c>
      <c r="J167" s="37"/>
      <c r="K167" s="38">
        <v>0</v>
      </c>
      <c r="L167" s="37">
        <v>7</v>
      </c>
      <c r="M167" s="38">
        <v>8</v>
      </c>
    </row>
    <row r="168" spans="1:13" x14ac:dyDescent="0.2">
      <c r="A168" s="47" t="str">
        <f t="shared" si="10"/>
        <v>Steppenreiter2</v>
      </c>
      <c r="B168" s="45" t="s">
        <v>311</v>
      </c>
      <c r="C168" s="35">
        <v>2</v>
      </c>
      <c r="D168" s="35">
        <v>1</v>
      </c>
      <c r="E168" s="35">
        <f>D168+E167</f>
        <v>1</v>
      </c>
      <c r="F168" s="35"/>
      <c r="G168" s="35">
        <f>F168+G167</f>
        <v>0</v>
      </c>
      <c r="H168" s="35"/>
      <c r="I168" s="35">
        <f>H168+I167</f>
        <v>0</v>
      </c>
      <c r="J168" s="35"/>
      <c r="K168" s="39">
        <f>J168+K167</f>
        <v>0</v>
      </c>
      <c r="L168" s="35">
        <v>7</v>
      </c>
      <c r="M168" s="39">
        <v>8</v>
      </c>
    </row>
    <row r="169" spans="1:13" x14ac:dyDescent="0.2">
      <c r="A169" s="47" t="str">
        <f t="shared" si="10"/>
        <v>Steppenreiter3</v>
      </c>
      <c r="B169" s="45" t="s">
        <v>311</v>
      </c>
      <c r="C169" s="35">
        <v>3</v>
      </c>
      <c r="D169" s="35"/>
      <c r="E169" s="35">
        <f t="shared" ref="E169:K174" si="13">D169+E168</f>
        <v>1</v>
      </c>
      <c r="F169" s="35"/>
      <c r="G169" s="35">
        <f t="shared" si="13"/>
        <v>0</v>
      </c>
      <c r="H169" s="35"/>
      <c r="I169" s="35">
        <f t="shared" si="13"/>
        <v>0</v>
      </c>
      <c r="J169" s="35"/>
      <c r="K169" s="39">
        <f t="shared" si="13"/>
        <v>0</v>
      </c>
      <c r="L169" s="35">
        <v>7</v>
      </c>
      <c r="M169" s="39">
        <v>8</v>
      </c>
    </row>
    <row r="170" spans="1:13" x14ac:dyDescent="0.2">
      <c r="A170" s="47" t="str">
        <f t="shared" si="10"/>
        <v>Steppenreiter4</v>
      </c>
      <c r="B170" s="45" t="s">
        <v>311</v>
      </c>
      <c r="C170" s="35">
        <v>4</v>
      </c>
      <c r="D170" s="35"/>
      <c r="E170" s="35">
        <f t="shared" si="13"/>
        <v>1</v>
      </c>
      <c r="F170" s="35"/>
      <c r="G170" s="35">
        <f t="shared" si="13"/>
        <v>0</v>
      </c>
      <c r="H170" s="35">
        <v>1</v>
      </c>
      <c r="I170" s="35">
        <f t="shared" si="13"/>
        <v>1</v>
      </c>
      <c r="J170" s="35"/>
      <c r="K170" s="39">
        <f t="shared" si="13"/>
        <v>0</v>
      </c>
      <c r="L170" s="35">
        <v>7</v>
      </c>
      <c r="M170" s="39">
        <v>8</v>
      </c>
    </row>
    <row r="171" spans="1:13" x14ac:dyDescent="0.2">
      <c r="A171" s="47" t="str">
        <f t="shared" si="10"/>
        <v>Steppenreiter5</v>
      </c>
      <c r="B171" s="45" t="s">
        <v>311</v>
      </c>
      <c r="C171" s="35">
        <v>5</v>
      </c>
      <c r="D171" s="35"/>
      <c r="E171" s="35">
        <f t="shared" si="13"/>
        <v>1</v>
      </c>
      <c r="F171" s="35"/>
      <c r="G171" s="35">
        <f t="shared" si="13"/>
        <v>0</v>
      </c>
      <c r="H171" s="35"/>
      <c r="I171" s="35">
        <f t="shared" si="13"/>
        <v>1</v>
      </c>
      <c r="J171" s="35"/>
      <c r="K171" s="39">
        <f t="shared" si="13"/>
        <v>0</v>
      </c>
      <c r="L171" s="35">
        <v>7</v>
      </c>
      <c r="M171" s="39">
        <v>8</v>
      </c>
    </row>
    <row r="172" spans="1:13" x14ac:dyDescent="0.2">
      <c r="A172" s="47" t="str">
        <f t="shared" si="10"/>
        <v>Steppenreiter6</v>
      </c>
      <c r="B172" s="45" t="s">
        <v>311</v>
      </c>
      <c r="C172" s="35">
        <v>6</v>
      </c>
      <c r="D172" s="35">
        <v>2</v>
      </c>
      <c r="E172" s="35">
        <f t="shared" si="13"/>
        <v>3</v>
      </c>
      <c r="F172" s="35"/>
      <c r="G172" s="35">
        <f t="shared" si="13"/>
        <v>0</v>
      </c>
      <c r="H172" s="35"/>
      <c r="I172" s="35">
        <f t="shared" si="13"/>
        <v>1</v>
      </c>
      <c r="J172" s="35"/>
      <c r="K172" s="39">
        <f t="shared" si="13"/>
        <v>0</v>
      </c>
      <c r="L172" s="35">
        <v>7</v>
      </c>
      <c r="M172" s="39">
        <v>8</v>
      </c>
    </row>
    <row r="173" spans="1:13" x14ac:dyDescent="0.2">
      <c r="A173" s="47" t="str">
        <f t="shared" si="10"/>
        <v>Steppenreiter7</v>
      </c>
      <c r="B173" s="45" t="s">
        <v>311</v>
      </c>
      <c r="C173" s="35">
        <v>7</v>
      </c>
      <c r="D173" s="35"/>
      <c r="E173" s="35">
        <f t="shared" si="13"/>
        <v>3</v>
      </c>
      <c r="F173" s="35"/>
      <c r="G173" s="35">
        <f t="shared" si="13"/>
        <v>0</v>
      </c>
      <c r="H173" s="35"/>
      <c r="I173" s="35">
        <f t="shared" si="13"/>
        <v>1</v>
      </c>
      <c r="J173" s="35"/>
      <c r="K173" s="39">
        <f t="shared" si="13"/>
        <v>0</v>
      </c>
      <c r="L173" s="35">
        <v>7</v>
      </c>
      <c r="M173" s="39">
        <v>8</v>
      </c>
    </row>
    <row r="174" spans="1:13" ht="15" thickBot="1" x14ac:dyDescent="0.25">
      <c r="A174" s="47" t="str">
        <f t="shared" si="10"/>
        <v>Steppenreiter8</v>
      </c>
      <c r="B174" s="46" t="s">
        <v>311</v>
      </c>
      <c r="C174" s="40">
        <v>8</v>
      </c>
      <c r="D174" s="40">
        <v>3</v>
      </c>
      <c r="E174" s="40">
        <f t="shared" si="13"/>
        <v>6</v>
      </c>
      <c r="F174" s="40"/>
      <c r="G174" s="40">
        <f t="shared" si="13"/>
        <v>0</v>
      </c>
      <c r="H174" s="40"/>
      <c r="I174" s="40">
        <f t="shared" si="13"/>
        <v>1</v>
      </c>
      <c r="J174" s="40"/>
      <c r="K174" s="41">
        <f t="shared" si="13"/>
        <v>0</v>
      </c>
      <c r="L174" s="40">
        <v>7</v>
      </c>
      <c r="M174" s="41">
        <v>8</v>
      </c>
    </row>
    <row r="175" spans="1:13" x14ac:dyDescent="0.2">
      <c r="A175" s="47" t="str">
        <f t="shared" si="10"/>
        <v>Schwertmeister1</v>
      </c>
      <c r="B175" s="44" t="s">
        <v>312</v>
      </c>
      <c r="C175" s="37">
        <v>1</v>
      </c>
      <c r="D175" s="37"/>
      <c r="E175" s="37">
        <v>0</v>
      </c>
      <c r="F175" s="37"/>
      <c r="G175" s="37">
        <v>0</v>
      </c>
      <c r="H175" s="37"/>
      <c r="I175" s="37">
        <v>0</v>
      </c>
      <c r="J175" s="37"/>
      <c r="K175" s="38">
        <v>0</v>
      </c>
      <c r="L175" s="37">
        <v>7</v>
      </c>
      <c r="M175" s="38">
        <v>8</v>
      </c>
    </row>
    <row r="176" spans="1:13" x14ac:dyDescent="0.2">
      <c r="A176" s="47" t="str">
        <f t="shared" si="10"/>
        <v>Schwertmeister2</v>
      </c>
      <c r="B176" s="45" t="s">
        <v>312</v>
      </c>
      <c r="C176" s="35">
        <v>2</v>
      </c>
      <c r="D176" s="35"/>
      <c r="E176" s="35">
        <f>D176+E175</f>
        <v>0</v>
      </c>
      <c r="F176" s="35"/>
      <c r="G176" s="35">
        <f>F176+G175</f>
        <v>0</v>
      </c>
      <c r="H176" s="35">
        <v>1</v>
      </c>
      <c r="I176" s="35">
        <f>H176+I175</f>
        <v>1</v>
      </c>
      <c r="J176" s="35"/>
      <c r="K176" s="39">
        <f>J176+K175</f>
        <v>0</v>
      </c>
      <c r="L176" s="35">
        <v>7</v>
      </c>
      <c r="M176" s="39">
        <v>8</v>
      </c>
    </row>
    <row r="177" spans="1:13" x14ac:dyDescent="0.2">
      <c r="A177" s="47" t="str">
        <f t="shared" si="10"/>
        <v>Schwertmeister3</v>
      </c>
      <c r="B177" s="45" t="s">
        <v>312</v>
      </c>
      <c r="C177" s="35">
        <v>3</v>
      </c>
      <c r="D177" s="35"/>
      <c r="E177" s="35">
        <f t="shared" ref="E177:K182" si="14">D177+E176</f>
        <v>0</v>
      </c>
      <c r="F177" s="35"/>
      <c r="G177" s="35">
        <f t="shared" si="14"/>
        <v>0</v>
      </c>
      <c r="H177" s="35"/>
      <c r="I177" s="35">
        <f t="shared" si="14"/>
        <v>1</v>
      </c>
      <c r="J177" s="35"/>
      <c r="K177" s="39">
        <f t="shared" si="14"/>
        <v>0</v>
      </c>
      <c r="L177" s="35">
        <v>7</v>
      </c>
      <c r="M177" s="39">
        <v>8</v>
      </c>
    </row>
    <row r="178" spans="1:13" x14ac:dyDescent="0.2">
      <c r="A178" s="47" t="str">
        <f t="shared" si="10"/>
        <v>Schwertmeister4</v>
      </c>
      <c r="B178" s="45" t="s">
        <v>312</v>
      </c>
      <c r="C178" s="35">
        <v>4</v>
      </c>
      <c r="D178" s="35">
        <v>1</v>
      </c>
      <c r="E178" s="35">
        <f t="shared" si="14"/>
        <v>1</v>
      </c>
      <c r="F178" s="35"/>
      <c r="G178" s="35">
        <f t="shared" si="14"/>
        <v>0</v>
      </c>
      <c r="H178" s="35"/>
      <c r="I178" s="35">
        <f t="shared" si="14"/>
        <v>1</v>
      </c>
      <c r="J178" s="35"/>
      <c r="K178" s="39">
        <f t="shared" si="14"/>
        <v>0</v>
      </c>
      <c r="L178" s="35">
        <v>7</v>
      </c>
      <c r="M178" s="39">
        <v>8</v>
      </c>
    </row>
    <row r="179" spans="1:13" x14ac:dyDescent="0.2">
      <c r="A179" s="47" t="str">
        <f t="shared" si="10"/>
        <v>Schwertmeister5</v>
      </c>
      <c r="B179" s="45" t="s">
        <v>312</v>
      </c>
      <c r="C179" s="35">
        <v>5</v>
      </c>
      <c r="D179" s="35"/>
      <c r="E179" s="35">
        <f t="shared" si="14"/>
        <v>1</v>
      </c>
      <c r="F179" s="35"/>
      <c r="G179" s="35">
        <f t="shared" si="14"/>
        <v>0</v>
      </c>
      <c r="H179" s="35"/>
      <c r="I179" s="35">
        <f t="shared" si="14"/>
        <v>1</v>
      </c>
      <c r="J179" s="35"/>
      <c r="K179" s="39">
        <f t="shared" si="14"/>
        <v>0</v>
      </c>
      <c r="L179" s="35">
        <v>7</v>
      </c>
      <c r="M179" s="39">
        <v>8</v>
      </c>
    </row>
    <row r="180" spans="1:13" x14ac:dyDescent="0.2">
      <c r="A180" s="47" t="str">
        <f t="shared" si="10"/>
        <v>Schwertmeister6</v>
      </c>
      <c r="B180" s="45" t="s">
        <v>312</v>
      </c>
      <c r="C180" s="35">
        <v>6</v>
      </c>
      <c r="D180" s="35"/>
      <c r="E180" s="35">
        <f t="shared" si="14"/>
        <v>1</v>
      </c>
      <c r="F180" s="35"/>
      <c r="G180" s="35">
        <f t="shared" si="14"/>
        <v>0</v>
      </c>
      <c r="H180" s="35">
        <v>2</v>
      </c>
      <c r="I180" s="35">
        <f t="shared" si="14"/>
        <v>3</v>
      </c>
      <c r="J180" s="35"/>
      <c r="K180" s="39">
        <f t="shared" si="14"/>
        <v>0</v>
      </c>
      <c r="L180" s="35">
        <v>7</v>
      </c>
      <c r="M180" s="39">
        <v>8</v>
      </c>
    </row>
    <row r="181" spans="1:13" x14ac:dyDescent="0.2">
      <c r="A181" s="47" t="str">
        <f t="shared" si="10"/>
        <v>Schwertmeister7</v>
      </c>
      <c r="B181" s="45" t="s">
        <v>312</v>
      </c>
      <c r="C181" s="35">
        <v>7</v>
      </c>
      <c r="D181" s="35"/>
      <c r="E181" s="35">
        <f t="shared" si="14"/>
        <v>1</v>
      </c>
      <c r="F181" s="35"/>
      <c r="G181" s="35">
        <f t="shared" si="14"/>
        <v>0</v>
      </c>
      <c r="H181" s="35"/>
      <c r="I181" s="35">
        <f t="shared" si="14"/>
        <v>3</v>
      </c>
      <c r="J181" s="35">
        <v>1</v>
      </c>
      <c r="K181" s="39">
        <f t="shared" si="14"/>
        <v>1</v>
      </c>
      <c r="L181" s="35">
        <v>7</v>
      </c>
      <c r="M181" s="39">
        <v>8</v>
      </c>
    </row>
    <row r="182" spans="1:13" ht="15" thickBot="1" x14ac:dyDescent="0.25">
      <c r="A182" s="47" t="str">
        <f t="shared" si="10"/>
        <v>Schwertmeister8</v>
      </c>
      <c r="B182" s="46" t="s">
        <v>312</v>
      </c>
      <c r="C182" s="40">
        <v>8</v>
      </c>
      <c r="D182" s="40">
        <v>2</v>
      </c>
      <c r="E182" s="40">
        <f t="shared" si="14"/>
        <v>3</v>
      </c>
      <c r="F182" s="40"/>
      <c r="G182" s="40">
        <f t="shared" si="14"/>
        <v>0</v>
      </c>
      <c r="H182" s="40"/>
      <c r="I182" s="40">
        <f t="shared" si="14"/>
        <v>3</v>
      </c>
      <c r="J182" s="40"/>
      <c r="K182" s="41">
        <f t="shared" si="14"/>
        <v>1</v>
      </c>
      <c r="L182" s="40">
        <v>7</v>
      </c>
      <c r="M182" s="41">
        <v>8</v>
      </c>
    </row>
    <row r="183" spans="1:13" x14ac:dyDescent="0.2">
      <c r="A183" s="47" t="str">
        <f t="shared" si="10"/>
        <v>Waffenschmied1</v>
      </c>
      <c r="B183" s="44" t="s">
        <v>313</v>
      </c>
      <c r="C183" s="37">
        <v>1</v>
      </c>
      <c r="D183" s="37"/>
      <c r="E183" s="37">
        <v>0</v>
      </c>
      <c r="F183" s="37"/>
      <c r="G183" s="37">
        <v>0</v>
      </c>
      <c r="H183" s="37"/>
      <c r="I183" s="37">
        <v>0</v>
      </c>
      <c r="J183" s="37"/>
      <c r="K183" s="38">
        <v>0</v>
      </c>
      <c r="L183" s="37">
        <v>5</v>
      </c>
      <c r="M183" s="38">
        <v>6</v>
      </c>
    </row>
    <row r="184" spans="1:13" x14ac:dyDescent="0.2">
      <c r="A184" s="47" t="str">
        <f t="shared" si="10"/>
        <v>Waffenschmied2</v>
      </c>
      <c r="B184" s="45" t="s">
        <v>313</v>
      </c>
      <c r="C184" s="35">
        <v>2</v>
      </c>
      <c r="D184" s="35"/>
      <c r="E184" s="35">
        <f>D184+E183</f>
        <v>0</v>
      </c>
      <c r="F184" s="35">
        <v>1</v>
      </c>
      <c r="G184" s="35">
        <f>F184+G183</f>
        <v>1</v>
      </c>
      <c r="H184" s="35"/>
      <c r="I184" s="35">
        <f>H184+I183</f>
        <v>0</v>
      </c>
      <c r="J184" s="35"/>
      <c r="K184" s="39">
        <f>J184+K183</f>
        <v>0</v>
      </c>
      <c r="L184" s="35">
        <v>5</v>
      </c>
      <c r="M184" s="39">
        <v>6</v>
      </c>
    </row>
    <row r="185" spans="1:13" x14ac:dyDescent="0.2">
      <c r="A185" s="47" t="str">
        <f t="shared" si="10"/>
        <v>Waffenschmied3</v>
      </c>
      <c r="B185" s="45" t="s">
        <v>313</v>
      </c>
      <c r="C185" s="35">
        <v>3</v>
      </c>
      <c r="D185" s="35"/>
      <c r="E185" s="35">
        <f t="shared" ref="E185:K190" si="15">D185+E184</f>
        <v>0</v>
      </c>
      <c r="F185" s="35"/>
      <c r="G185" s="35">
        <f t="shared" si="15"/>
        <v>1</v>
      </c>
      <c r="H185" s="35"/>
      <c r="I185" s="35">
        <f t="shared" si="15"/>
        <v>0</v>
      </c>
      <c r="J185" s="35"/>
      <c r="K185" s="39">
        <f t="shared" si="15"/>
        <v>0</v>
      </c>
      <c r="L185" s="35">
        <v>5</v>
      </c>
      <c r="M185" s="39">
        <v>6</v>
      </c>
    </row>
    <row r="186" spans="1:13" x14ac:dyDescent="0.2">
      <c r="A186" s="47" t="str">
        <f t="shared" si="10"/>
        <v>Waffenschmied4</v>
      </c>
      <c r="B186" s="45" t="s">
        <v>313</v>
      </c>
      <c r="C186" s="35">
        <v>4</v>
      </c>
      <c r="D186" s="35">
        <v>1</v>
      </c>
      <c r="E186" s="35">
        <f t="shared" si="15"/>
        <v>1</v>
      </c>
      <c r="F186" s="35"/>
      <c r="G186" s="35">
        <f t="shared" si="15"/>
        <v>1</v>
      </c>
      <c r="H186" s="35"/>
      <c r="I186" s="35">
        <f t="shared" si="15"/>
        <v>0</v>
      </c>
      <c r="J186" s="35"/>
      <c r="K186" s="39">
        <f t="shared" si="15"/>
        <v>0</v>
      </c>
      <c r="L186" s="35">
        <v>5</v>
      </c>
      <c r="M186" s="39">
        <v>6</v>
      </c>
    </row>
    <row r="187" spans="1:13" x14ac:dyDescent="0.2">
      <c r="A187" s="47" t="str">
        <f t="shared" si="10"/>
        <v>Waffenschmied5</v>
      </c>
      <c r="B187" s="45" t="s">
        <v>313</v>
      </c>
      <c r="C187" s="35">
        <v>5</v>
      </c>
      <c r="D187" s="35"/>
      <c r="E187" s="35">
        <f t="shared" si="15"/>
        <v>1</v>
      </c>
      <c r="F187" s="35"/>
      <c r="G187" s="35">
        <f t="shared" si="15"/>
        <v>1</v>
      </c>
      <c r="H187" s="35"/>
      <c r="I187" s="35">
        <f t="shared" si="15"/>
        <v>0</v>
      </c>
      <c r="J187" s="35"/>
      <c r="K187" s="39">
        <f t="shared" si="15"/>
        <v>0</v>
      </c>
      <c r="L187" s="35">
        <v>5</v>
      </c>
      <c r="M187" s="39">
        <v>6</v>
      </c>
    </row>
    <row r="188" spans="1:13" x14ac:dyDescent="0.2">
      <c r="A188" s="47" t="str">
        <f t="shared" si="10"/>
        <v>Waffenschmied6</v>
      </c>
      <c r="B188" s="45" t="s">
        <v>313</v>
      </c>
      <c r="C188" s="35">
        <v>6</v>
      </c>
      <c r="D188" s="35"/>
      <c r="E188" s="35">
        <f t="shared" si="15"/>
        <v>1</v>
      </c>
      <c r="F188" s="35">
        <v>2</v>
      </c>
      <c r="G188" s="35">
        <f t="shared" si="15"/>
        <v>3</v>
      </c>
      <c r="H188" s="35"/>
      <c r="I188" s="35">
        <f t="shared" si="15"/>
        <v>0</v>
      </c>
      <c r="J188" s="35"/>
      <c r="K188" s="39">
        <f t="shared" si="15"/>
        <v>0</v>
      </c>
      <c r="L188" s="35">
        <v>5</v>
      </c>
      <c r="M188" s="39">
        <v>6</v>
      </c>
    </row>
    <row r="189" spans="1:13" x14ac:dyDescent="0.2">
      <c r="A189" s="47" t="str">
        <f t="shared" si="10"/>
        <v>Waffenschmied7</v>
      </c>
      <c r="B189" s="45" t="s">
        <v>313</v>
      </c>
      <c r="C189" s="35">
        <v>7</v>
      </c>
      <c r="D189" s="35"/>
      <c r="E189" s="35">
        <f t="shared" si="15"/>
        <v>1</v>
      </c>
      <c r="F189" s="35">
        <v>1</v>
      </c>
      <c r="G189" s="35">
        <f t="shared" si="15"/>
        <v>4</v>
      </c>
      <c r="H189" s="35"/>
      <c r="I189" s="35">
        <f t="shared" si="15"/>
        <v>0</v>
      </c>
      <c r="J189" s="35"/>
      <c r="K189" s="39">
        <f t="shared" si="15"/>
        <v>0</v>
      </c>
      <c r="L189" s="35">
        <v>5</v>
      </c>
      <c r="M189" s="39">
        <v>6</v>
      </c>
    </row>
    <row r="190" spans="1:13" ht="15" thickBot="1" x14ac:dyDescent="0.25">
      <c r="A190" s="47" t="str">
        <f t="shared" si="10"/>
        <v>Waffenschmied8</v>
      </c>
      <c r="B190" s="46" t="s">
        <v>313</v>
      </c>
      <c r="C190" s="40">
        <v>8</v>
      </c>
      <c r="D190" s="40"/>
      <c r="E190" s="40">
        <f t="shared" si="15"/>
        <v>1</v>
      </c>
      <c r="F190" s="40">
        <v>3</v>
      </c>
      <c r="G190" s="40">
        <f t="shared" si="15"/>
        <v>7</v>
      </c>
      <c r="H190" s="40"/>
      <c r="I190" s="40">
        <f t="shared" si="15"/>
        <v>0</v>
      </c>
      <c r="J190" s="40"/>
      <c r="K190" s="41">
        <f t="shared" si="15"/>
        <v>0</v>
      </c>
      <c r="L190" s="40">
        <v>5</v>
      </c>
      <c r="M190" s="41">
        <v>6</v>
      </c>
    </row>
    <row r="191" spans="1:13" x14ac:dyDescent="0.2">
      <c r="A191" s="47" t="str">
        <f t="shared" si="10"/>
        <v>Schütze1</v>
      </c>
      <c r="B191" s="44" t="s">
        <v>314</v>
      </c>
      <c r="C191" s="37">
        <v>1</v>
      </c>
      <c r="D191" s="37">
        <v>0</v>
      </c>
      <c r="E191" s="37">
        <v>0</v>
      </c>
      <c r="F191" s="37"/>
      <c r="G191" s="37">
        <v>0</v>
      </c>
      <c r="H191" s="37"/>
      <c r="I191" s="37">
        <v>0</v>
      </c>
      <c r="J191" s="37"/>
      <c r="K191" s="38">
        <v>0</v>
      </c>
      <c r="L191" s="37">
        <v>5</v>
      </c>
      <c r="M191" s="38">
        <v>6</v>
      </c>
    </row>
    <row r="192" spans="1:13" x14ac:dyDescent="0.2">
      <c r="A192" s="47" t="str">
        <f t="shared" si="10"/>
        <v>Schütze2</v>
      </c>
      <c r="B192" s="45" t="s">
        <v>314</v>
      </c>
      <c r="C192" s="35">
        <v>2</v>
      </c>
      <c r="D192" s="35">
        <v>1</v>
      </c>
      <c r="E192" s="35">
        <f>D192+E191</f>
        <v>1</v>
      </c>
      <c r="F192" s="35"/>
      <c r="G192" s="35">
        <f>F192+G191</f>
        <v>0</v>
      </c>
      <c r="H192" s="35"/>
      <c r="I192" s="35">
        <f>H192+I191</f>
        <v>0</v>
      </c>
      <c r="J192" s="35"/>
      <c r="K192" s="39">
        <f>J192+K191</f>
        <v>0</v>
      </c>
      <c r="L192" s="35">
        <v>5</v>
      </c>
      <c r="M192" s="39">
        <v>6</v>
      </c>
    </row>
    <row r="193" spans="1:13" x14ac:dyDescent="0.2">
      <c r="A193" s="47" t="str">
        <f t="shared" si="10"/>
        <v>Schütze3</v>
      </c>
      <c r="B193" s="45" t="s">
        <v>314</v>
      </c>
      <c r="C193" s="35">
        <v>3</v>
      </c>
      <c r="D193" s="35">
        <v>0</v>
      </c>
      <c r="E193" s="35">
        <f t="shared" ref="E193:K198" si="16">D193+E192</f>
        <v>1</v>
      </c>
      <c r="F193" s="35"/>
      <c r="G193" s="35">
        <f t="shared" si="16"/>
        <v>0</v>
      </c>
      <c r="H193" s="35"/>
      <c r="I193" s="35">
        <f t="shared" si="16"/>
        <v>0</v>
      </c>
      <c r="J193" s="35"/>
      <c r="K193" s="39">
        <f t="shared" si="16"/>
        <v>0</v>
      </c>
      <c r="L193" s="35">
        <v>5</v>
      </c>
      <c r="M193" s="39">
        <v>6</v>
      </c>
    </row>
    <row r="194" spans="1:13" x14ac:dyDescent="0.2">
      <c r="A194" s="47" t="str">
        <f t="shared" si="10"/>
        <v>Schütze4</v>
      </c>
      <c r="B194" s="45" t="s">
        <v>314</v>
      </c>
      <c r="C194" s="35">
        <v>4</v>
      </c>
      <c r="D194" s="35">
        <v>0</v>
      </c>
      <c r="E194" s="35">
        <f t="shared" si="16"/>
        <v>1</v>
      </c>
      <c r="F194" s="35">
        <v>1</v>
      </c>
      <c r="G194" s="35">
        <f t="shared" si="16"/>
        <v>1</v>
      </c>
      <c r="H194" s="35"/>
      <c r="I194" s="35">
        <f t="shared" si="16"/>
        <v>0</v>
      </c>
      <c r="J194" s="35"/>
      <c r="K194" s="39">
        <f t="shared" si="16"/>
        <v>0</v>
      </c>
      <c r="L194" s="35">
        <v>5</v>
      </c>
      <c r="M194" s="39">
        <v>6</v>
      </c>
    </row>
    <row r="195" spans="1:13" x14ac:dyDescent="0.2">
      <c r="A195" s="47" t="str">
        <f t="shared" si="10"/>
        <v>Schütze5</v>
      </c>
      <c r="B195" s="45" t="s">
        <v>314</v>
      </c>
      <c r="C195" s="35">
        <v>5</v>
      </c>
      <c r="D195" s="35">
        <v>0</v>
      </c>
      <c r="E195" s="35">
        <f t="shared" si="16"/>
        <v>1</v>
      </c>
      <c r="F195" s="35"/>
      <c r="G195" s="35">
        <f t="shared" si="16"/>
        <v>1</v>
      </c>
      <c r="H195" s="35"/>
      <c r="I195" s="35">
        <f t="shared" si="16"/>
        <v>0</v>
      </c>
      <c r="J195" s="35"/>
      <c r="K195" s="39">
        <f t="shared" si="16"/>
        <v>0</v>
      </c>
      <c r="L195" s="35">
        <v>5</v>
      </c>
      <c r="M195" s="39">
        <v>6</v>
      </c>
    </row>
    <row r="196" spans="1:13" x14ac:dyDescent="0.2">
      <c r="A196" s="47" t="str">
        <f t="shared" si="10"/>
        <v>Schütze6</v>
      </c>
      <c r="B196" s="45" t="s">
        <v>314</v>
      </c>
      <c r="C196" s="35">
        <v>6</v>
      </c>
      <c r="D196" s="35">
        <v>2</v>
      </c>
      <c r="E196" s="35">
        <f t="shared" si="16"/>
        <v>3</v>
      </c>
      <c r="F196" s="35"/>
      <c r="G196" s="35">
        <f t="shared" si="16"/>
        <v>1</v>
      </c>
      <c r="H196" s="35"/>
      <c r="I196" s="35">
        <f t="shared" si="16"/>
        <v>0</v>
      </c>
      <c r="J196" s="35"/>
      <c r="K196" s="39">
        <f t="shared" si="16"/>
        <v>0</v>
      </c>
      <c r="L196" s="35">
        <v>5</v>
      </c>
      <c r="M196" s="39">
        <v>6</v>
      </c>
    </row>
    <row r="197" spans="1:13" x14ac:dyDescent="0.2">
      <c r="A197" s="47" t="str">
        <f t="shared" si="10"/>
        <v>Schütze7</v>
      </c>
      <c r="B197" s="45" t="s">
        <v>314</v>
      </c>
      <c r="C197" s="35">
        <v>7</v>
      </c>
      <c r="D197" s="35">
        <v>0</v>
      </c>
      <c r="E197" s="35">
        <f t="shared" si="16"/>
        <v>3</v>
      </c>
      <c r="F197" s="35"/>
      <c r="G197" s="35">
        <f t="shared" si="16"/>
        <v>1</v>
      </c>
      <c r="H197" s="35"/>
      <c r="I197" s="35">
        <f t="shared" si="16"/>
        <v>0</v>
      </c>
      <c r="J197" s="35">
        <v>1</v>
      </c>
      <c r="K197" s="39">
        <f t="shared" si="16"/>
        <v>1</v>
      </c>
      <c r="L197" s="35">
        <v>5</v>
      </c>
      <c r="M197" s="39">
        <v>6</v>
      </c>
    </row>
    <row r="198" spans="1:13" ht="15" thickBot="1" x14ac:dyDescent="0.25">
      <c r="A198" s="47" t="str">
        <f t="shared" si="10"/>
        <v>Schütze8</v>
      </c>
      <c r="B198" s="46" t="s">
        <v>314</v>
      </c>
      <c r="C198" s="40">
        <v>8</v>
      </c>
      <c r="D198" s="40">
        <v>3</v>
      </c>
      <c r="E198" s="40">
        <f t="shared" si="16"/>
        <v>6</v>
      </c>
      <c r="F198" s="40"/>
      <c r="G198" s="40">
        <f t="shared" si="16"/>
        <v>1</v>
      </c>
      <c r="H198" s="40"/>
      <c r="I198" s="40">
        <f t="shared" si="16"/>
        <v>0</v>
      </c>
      <c r="J198" s="40"/>
      <c r="K198" s="41">
        <f t="shared" si="16"/>
        <v>1</v>
      </c>
      <c r="L198" s="40">
        <v>5</v>
      </c>
      <c r="M198" s="41">
        <v>6</v>
      </c>
    </row>
    <row r="199" spans="1:13" x14ac:dyDescent="0.2">
      <c r="A199" s="47" t="str">
        <f t="shared" si="10"/>
        <v>Troubadur1</v>
      </c>
      <c r="B199" s="44" t="s">
        <v>315</v>
      </c>
      <c r="C199" s="37">
        <v>1</v>
      </c>
      <c r="D199" s="37"/>
      <c r="E199" s="37">
        <v>0</v>
      </c>
      <c r="F199" s="37"/>
      <c r="G199" s="37">
        <v>0</v>
      </c>
      <c r="H199" s="37"/>
      <c r="I199" s="37">
        <v>0</v>
      </c>
      <c r="J199" s="37"/>
      <c r="K199" s="38">
        <v>0</v>
      </c>
      <c r="L199" s="37">
        <v>5</v>
      </c>
      <c r="M199" s="38">
        <v>6</v>
      </c>
    </row>
    <row r="200" spans="1:13" x14ac:dyDescent="0.2">
      <c r="A200" s="47" t="str">
        <f t="shared" si="10"/>
        <v>Troubadur2</v>
      </c>
      <c r="B200" s="45" t="s">
        <v>315</v>
      </c>
      <c r="C200" s="35">
        <v>2</v>
      </c>
      <c r="D200" s="35"/>
      <c r="E200" s="35">
        <f>D200+E199</f>
        <v>0</v>
      </c>
      <c r="F200" s="35"/>
      <c r="G200" s="35">
        <f>F200+G199</f>
        <v>0</v>
      </c>
      <c r="H200" s="35">
        <v>1</v>
      </c>
      <c r="I200" s="35">
        <f>H200+I199</f>
        <v>1</v>
      </c>
      <c r="J200" s="35"/>
      <c r="K200" s="39">
        <f>J200+K199</f>
        <v>0</v>
      </c>
      <c r="L200" s="35">
        <v>5</v>
      </c>
      <c r="M200" s="39">
        <v>6</v>
      </c>
    </row>
    <row r="201" spans="1:13" x14ac:dyDescent="0.2">
      <c r="A201" s="47" t="str">
        <f t="shared" si="10"/>
        <v>Troubadur3</v>
      </c>
      <c r="B201" s="45" t="s">
        <v>315</v>
      </c>
      <c r="C201" s="35">
        <v>3</v>
      </c>
      <c r="D201" s="35"/>
      <c r="E201" s="35">
        <f t="shared" ref="E201:K206" si="17">D201+E200</f>
        <v>0</v>
      </c>
      <c r="F201" s="35"/>
      <c r="G201" s="35">
        <f t="shared" si="17"/>
        <v>0</v>
      </c>
      <c r="H201" s="35"/>
      <c r="I201" s="35">
        <f t="shared" si="17"/>
        <v>1</v>
      </c>
      <c r="J201" s="35"/>
      <c r="K201" s="39">
        <f t="shared" si="17"/>
        <v>0</v>
      </c>
      <c r="L201" s="35">
        <v>5</v>
      </c>
      <c r="M201" s="39">
        <v>6</v>
      </c>
    </row>
    <row r="202" spans="1:13" x14ac:dyDescent="0.2">
      <c r="A202" s="47" t="str">
        <f t="shared" si="10"/>
        <v>Troubadur4</v>
      </c>
      <c r="B202" s="45" t="s">
        <v>315</v>
      </c>
      <c r="C202" s="35">
        <v>4</v>
      </c>
      <c r="D202" s="35"/>
      <c r="E202" s="35">
        <f t="shared" si="17"/>
        <v>0</v>
      </c>
      <c r="F202" s="35">
        <v>1</v>
      </c>
      <c r="G202" s="35">
        <f t="shared" si="17"/>
        <v>1</v>
      </c>
      <c r="H202" s="35"/>
      <c r="I202" s="35">
        <f t="shared" si="17"/>
        <v>1</v>
      </c>
      <c r="J202" s="35"/>
      <c r="K202" s="39">
        <f t="shared" si="17"/>
        <v>0</v>
      </c>
      <c r="L202" s="35">
        <v>5</v>
      </c>
      <c r="M202" s="39">
        <v>6</v>
      </c>
    </row>
    <row r="203" spans="1:13" x14ac:dyDescent="0.2">
      <c r="A203" s="47" t="str">
        <f t="shared" si="10"/>
        <v>Troubadur5</v>
      </c>
      <c r="B203" s="45" t="s">
        <v>315</v>
      </c>
      <c r="C203" s="35">
        <v>5</v>
      </c>
      <c r="D203" s="35"/>
      <c r="E203" s="35">
        <f t="shared" si="17"/>
        <v>0</v>
      </c>
      <c r="F203" s="35"/>
      <c r="G203" s="35">
        <f t="shared" si="17"/>
        <v>1</v>
      </c>
      <c r="H203" s="35"/>
      <c r="I203" s="35">
        <f t="shared" si="17"/>
        <v>1</v>
      </c>
      <c r="J203" s="35"/>
      <c r="K203" s="39">
        <f t="shared" si="17"/>
        <v>0</v>
      </c>
      <c r="L203" s="35">
        <v>5</v>
      </c>
      <c r="M203" s="39">
        <v>6</v>
      </c>
    </row>
    <row r="204" spans="1:13" x14ac:dyDescent="0.2">
      <c r="A204" s="47" t="str">
        <f t="shared" si="10"/>
        <v>Troubadur6</v>
      </c>
      <c r="B204" s="45" t="s">
        <v>315</v>
      </c>
      <c r="C204" s="35">
        <v>6</v>
      </c>
      <c r="D204" s="35"/>
      <c r="E204" s="35">
        <f t="shared" si="17"/>
        <v>0</v>
      </c>
      <c r="F204" s="35"/>
      <c r="G204" s="35">
        <f t="shared" si="17"/>
        <v>1</v>
      </c>
      <c r="H204" s="35">
        <v>2</v>
      </c>
      <c r="I204" s="35">
        <f t="shared" si="17"/>
        <v>3</v>
      </c>
      <c r="J204" s="35"/>
      <c r="K204" s="39">
        <f t="shared" si="17"/>
        <v>0</v>
      </c>
      <c r="L204" s="35">
        <v>5</v>
      </c>
      <c r="M204" s="39">
        <v>6</v>
      </c>
    </row>
    <row r="205" spans="1:13" x14ac:dyDescent="0.2">
      <c r="A205" s="47" t="str">
        <f t="shared" si="10"/>
        <v>Troubadur7</v>
      </c>
      <c r="B205" s="45" t="s">
        <v>315</v>
      </c>
      <c r="C205" s="35">
        <v>7</v>
      </c>
      <c r="D205" s="35"/>
      <c r="E205" s="35">
        <f t="shared" si="17"/>
        <v>0</v>
      </c>
      <c r="F205" s="35"/>
      <c r="G205" s="35">
        <f t="shared" si="17"/>
        <v>1</v>
      </c>
      <c r="H205" s="35"/>
      <c r="I205" s="35">
        <f t="shared" si="17"/>
        <v>3</v>
      </c>
      <c r="J205" s="35">
        <v>1</v>
      </c>
      <c r="K205" s="39">
        <f t="shared" si="17"/>
        <v>1</v>
      </c>
      <c r="L205" s="35">
        <v>5</v>
      </c>
      <c r="M205" s="39">
        <v>6</v>
      </c>
    </row>
    <row r="206" spans="1:13" ht="15" thickBot="1" x14ac:dyDescent="0.25">
      <c r="A206" s="47" t="str">
        <f t="shared" si="10"/>
        <v>Troubadur8</v>
      </c>
      <c r="B206" s="46" t="s">
        <v>315</v>
      </c>
      <c r="C206" s="40">
        <v>8</v>
      </c>
      <c r="D206" s="40"/>
      <c r="E206" s="40">
        <f t="shared" si="17"/>
        <v>0</v>
      </c>
      <c r="F206" s="40"/>
      <c r="G206" s="40">
        <f t="shared" si="17"/>
        <v>1</v>
      </c>
      <c r="H206" s="40">
        <v>3</v>
      </c>
      <c r="I206" s="40">
        <f t="shared" si="17"/>
        <v>6</v>
      </c>
      <c r="J206" s="40"/>
      <c r="K206" s="41">
        <f t="shared" si="17"/>
        <v>1</v>
      </c>
      <c r="L206" s="40">
        <v>5</v>
      </c>
      <c r="M206" s="41">
        <v>6</v>
      </c>
    </row>
  </sheetData>
  <autoFilter ref="B85:I206"/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D36" sqref="D36"/>
    </sheetView>
  </sheetViews>
  <sheetFormatPr baseColWidth="10" defaultRowHeight="15" x14ac:dyDescent="0.25"/>
  <cols>
    <col min="1" max="1" width="19.625" style="33" customWidth="1"/>
    <col min="8" max="8" width="53.625" customWidth="1"/>
  </cols>
  <sheetData>
    <row r="1" spans="1:7" x14ac:dyDescent="0.25">
      <c r="A1" s="30" t="s">
        <v>301</v>
      </c>
      <c r="B1" s="30" t="s">
        <v>5</v>
      </c>
      <c r="C1" s="28"/>
      <c r="D1" s="28"/>
      <c r="E1" s="28"/>
      <c r="F1" s="28"/>
      <c r="G1" s="28"/>
    </row>
    <row r="2" spans="1:7" x14ac:dyDescent="0.25">
      <c r="A2" s="30" t="s">
        <v>2</v>
      </c>
      <c r="B2" s="28" t="s">
        <v>316</v>
      </c>
      <c r="C2" s="28" t="s">
        <v>318</v>
      </c>
      <c r="D2" s="28" t="s">
        <v>320</v>
      </c>
      <c r="E2" s="28" t="s">
        <v>322</v>
      </c>
      <c r="F2" s="28" t="s">
        <v>324</v>
      </c>
      <c r="G2" s="28" t="s">
        <v>326</v>
      </c>
    </row>
    <row r="3" spans="1:7" x14ac:dyDescent="0.25">
      <c r="A3" s="30"/>
      <c r="B3" s="30" t="s">
        <v>317</v>
      </c>
      <c r="C3" s="30" t="s">
        <v>319</v>
      </c>
      <c r="D3" s="30" t="s">
        <v>321</v>
      </c>
      <c r="E3" s="30" t="s">
        <v>323</v>
      </c>
      <c r="F3" s="30" t="s">
        <v>325</v>
      </c>
      <c r="G3" s="30" t="s">
        <v>327</v>
      </c>
    </row>
    <row r="4" spans="1:7" ht="14.25" x14ac:dyDescent="0.2">
      <c r="A4" s="35" t="s">
        <v>302</v>
      </c>
      <c r="B4" s="34" t="s">
        <v>328</v>
      </c>
      <c r="C4" s="34"/>
      <c r="D4" s="34"/>
      <c r="E4" s="34" t="s">
        <v>328</v>
      </c>
      <c r="F4" s="34"/>
      <c r="G4" s="34" t="s">
        <v>328</v>
      </c>
    </row>
    <row r="5" spans="1:7" ht="14.25" x14ac:dyDescent="0.2">
      <c r="A5" s="35" t="s">
        <v>303</v>
      </c>
      <c r="B5" s="34" t="s">
        <v>328</v>
      </c>
      <c r="C5" s="34" t="s">
        <v>328</v>
      </c>
      <c r="D5" s="34" t="s">
        <v>328</v>
      </c>
      <c r="E5" s="34"/>
      <c r="F5" s="34"/>
      <c r="G5" s="34"/>
    </row>
    <row r="6" spans="1:7" ht="14.25" x14ac:dyDescent="0.2">
      <c r="A6" s="35" t="s">
        <v>304</v>
      </c>
      <c r="B6" s="34" t="s">
        <v>328</v>
      </c>
      <c r="C6" s="34"/>
      <c r="D6" s="34"/>
      <c r="E6" s="34" t="s">
        <v>328</v>
      </c>
      <c r="F6" s="34"/>
      <c r="G6" s="34"/>
    </row>
    <row r="7" spans="1:7" ht="14.25" x14ac:dyDescent="0.2">
      <c r="A7" s="35" t="s">
        <v>305</v>
      </c>
      <c r="B7" s="34" t="s">
        <v>328</v>
      </c>
      <c r="C7" s="34" t="s">
        <v>328</v>
      </c>
      <c r="D7" s="34"/>
      <c r="E7" s="34"/>
      <c r="F7" s="34"/>
      <c r="G7" s="34" t="s">
        <v>328</v>
      </c>
    </row>
    <row r="8" spans="1:7" ht="14.25" x14ac:dyDescent="0.2">
      <c r="A8" s="35" t="s">
        <v>306</v>
      </c>
      <c r="B8" s="34" t="s">
        <v>328</v>
      </c>
      <c r="C8" s="34"/>
      <c r="D8" s="34"/>
      <c r="E8" s="34"/>
      <c r="F8" s="34" t="s">
        <v>328</v>
      </c>
      <c r="G8" s="34" t="s">
        <v>328</v>
      </c>
    </row>
    <row r="9" spans="1:7" ht="14.25" x14ac:dyDescent="0.2">
      <c r="A9" s="35" t="s">
        <v>307</v>
      </c>
      <c r="B9" s="34"/>
      <c r="C9" s="34"/>
      <c r="D9" s="34"/>
      <c r="E9" s="34" t="s">
        <v>328</v>
      </c>
      <c r="F9" s="34" t="s">
        <v>328</v>
      </c>
      <c r="G9" s="34" t="s">
        <v>328</v>
      </c>
    </row>
    <row r="10" spans="1:7" ht="14.25" x14ac:dyDescent="0.2">
      <c r="A10" s="35" t="s">
        <v>42</v>
      </c>
      <c r="B10" s="34"/>
      <c r="C10" s="34"/>
      <c r="D10" s="34"/>
      <c r="E10" s="34" t="s">
        <v>328</v>
      </c>
      <c r="F10" s="34" t="s">
        <v>328</v>
      </c>
      <c r="G10" s="34"/>
    </row>
    <row r="11" spans="1:7" ht="14.25" x14ac:dyDescent="0.2">
      <c r="A11" s="35" t="s">
        <v>308</v>
      </c>
      <c r="B11" s="34"/>
      <c r="C11" s="34"/>
      <c r="D11" s="34"/>
      <c r="E11" s="34" t="s">
        <v>328</v>
      </c>
      <c r="F11" s="34" t="s">
        <v>328</v>
      </c>
      <c r="G11" s="34" t="s">
        <v>328</v>
      </c>
    </row>
    <row r="12" spans="1:7" ht="14.25" x14ac:dyDescent="0.2">
      <c r="A12" s="35" t="s">
        <v>309</v>
      </c>
      <c r="B12" s="34"/>
      <c r="C12" s="34"/>
      <c r="D12" s="34"/>
      <c r="E12" s="34" t="s">
        <v>328</v>
      </c>
      <c r="F12" s="34" t="s">
        <v>328</v>
      </c>
      <c r="G12" s="34" t="s">
        <v>328</v>
      </c>
    </row>
    <row r="13" spans="1:7" ht="14.25" x14ac:dyDescent="0.2">
      <c r="A13" s="35" t="s">
        <v>310</v>
      </c>
      <c r="B13" s="34" t="s">
        <v>328</v>
      </c>
      <c r="C13" s="34"/>
      <c r="D13" s="34"/>
      <c r="E13" s="34"/>
      <c r="F13" s="34" t="s">
        <v>328</v>
      </c>
      <c r="G13" s="34" t="s">
        <v>328</v>
      </c>
    </row>
    <row r="14" spans="1:7" ht="14.25" x14ac:dyDescent="0.2">
      <c r="A14" s="35" t="s">
        <v>311</v>
      </c>
      <c r="B14" s="34" t="s">
        <v>328</v>
      </c>
      <c r="C14" s="34"/>
      <c r="D14" s="34"/>
      <c r="E14" s="34"/>
      <c r="F14" s="34"/>
      <c r="G14" s="34" t="s">
        <v>328</v>
      </c>
    </row>
    <row r="15" spans="1:7" ht="14.25" x14ac:dyDescent="0.2">
      <c r="A15" s="35" t="s">
        <v>312</v>
      </c>
      <c r="B15" s="34" t="s">
        <v>328</v>
      </c>
      <c r="C15" s="34"/>
      <c r="D15" s="34"/>
      <c r="E15" s="34"/>
      <c r="F15" s="34"/>
      <c r="G15" s="34" t="s">
        <v>328</v>
      </c>
    </row>
    <row r="16" spans="1:7" ht="14.25" x14ac:dyDescent="0.2">
      <c r="A16" s="35" t="s">
        <v>313</v>
      </c>
      <c r="B16" s="34"/>
      <c r="C16" s="34"/>
      <c r="D16" s="34"/>
      <c r="E16" s="34" t="s">
        <v>328</v>
      </c>
      <c r="F16" s="34" t="s">
        <v>328</v>
      </c>
      <c r="G16" s="34" t="s">
        <v>328</v>
      </c>
    </row>
    <row r="17" spans="1:8" ht="14.25" x14ac:dyDescent="0.2">
      <c r="A17" s="35" t="s">
        <v>314</v>
      </c>
      <c r="B17" s="34" t="s">
        <v>328</v>
      </c>
      <c r="C17" s="34"/>
      <c r="D17" s="34"/>
      <c r="E17" s="34" t="s">
        <v>328</v>
      </c>
      <c r="F17" s="34"/>
      <c r="G17" s="34"/>
    </row>
    <row r="18" spans="1:8" ht="14.25" x14ac:dyDescent="0.2">
      <c r="A18" s="35" t="s">
        <v>315</v>
      </c>
      <c r="B18" s="34"/>
      <c r="C18" s="34"/>
      <c r="D18" s="34"/>
      <c r="E18" s="34" t="s">
        <v>328</v>
      </c>
      <c r="F18" s="34"/>
      <c r="G18" s="34" t="s">
        <v>328</v>
      </c>
    </row>
    <row r="20" spans="1:8" x14ac:dyDescent="0.25">
      <c r="A20" s="30" t="s">
        <v>1</v>
      </c>
      <c r="B20" s="30" t="s">
        <v>317</v>
      </c>
      <c r="C20" s="30" t="s">
        <v>319</v>
      </c>
      <c r="D20" s="30" t="s">
        <v>321</v>
      </c>
      <c r="E20" s="30" t="s">
        <v>323</v>
      </c>
      <c r="F20" s="30" t="s">
        <v>325</v>
      </c>
      <c r="G20" s="30" t="s">
        <v>327</v>
      </c>
      <c r="H20" s="30" t="s">
        <v>338</v>
      </c>
    </row>
    <row r="21" spans="1:8" ht="14.25" x14ac:dyDescent="0.2">
      <c r="A21" s="35" t="s">
        <v>72</v>
      </c>
      <c r="B21" s="28">
        <v>12</v>
      </c>
      <c r="C21" s="28">
        <v>10</v>
      </c>
      <c r="D21" s="28">
        <v>8</v>
      </c>
      <c r="E21" s="28">
        <v>11</v>
      </c>
      <c r="F21" s="28">
        <v>11</v>
      </c>
      <c r="G21" s="28">
        <v>11</v>
      </c>
      <c r="H21" s="35" t="s">
        <v>330</v>
      </c>
    </row>
    <row r="22" spans="1:8" ht="14.25" x14ac:dyDescent="0.2">
      <c r="A22" s="35" t="s">
        <v>73</v>
      </c>
      <c r="B22" s="28">
        <v>10</v>
      </c>
      <c r="C22" s="28">
        <v>10</v>
      </c>
      <c r="D22" s="28">
        <v>10</v>
      </c>
      <c r="E22" s="28">
        <v>10</v>
      </c>
      <c r="F22" s="28">
        <v>10</v>
      </c>
      <c r="G22" s="28">
        <v>10</v>
      </c>
      <c r="H22" s="35" t="s">
        <v>331</v>
      </c>
    </row>
    <row r="23" spans="1:8" ht="14.25" x14ac:dyDescent="0.2">
      <c r="A23" s="35" t="s">
        <v>74</v>
      </c>
      <c r="B23" s="28">
        <v>8</v>
      </c>
      <c r="C23" s="28">
        <v>18</v>
      </c>
      <c r="D23" s="28">
        <v>13</v>
      </c>
      <c r="E23" s="28">
        <v>9</v>
      </c>
      <c r="F23" s="28">
        <v>10</v>
      </c>
      <c r="G23" s="28">
        <v>9</v>
      </c>
      <c r="H23" s="35" t="s">
        <v>332</v>
      </c>
    </row>
    <row r="24" spans="1:8" ht="14.25" x14ac:dyDescent="0.2">
      <c r="A24" s="35" t="s">
        <v>75</v>
      </c>
      <c r="B24" s="28">
        <v>10</v>
      </c>
      <c r="C24" s="28">
        <v>13</v>
      </c>
      <c r="D24" s="28">
        <v>11</v>
      </c>
      <c r="E24" s="28">
        <v>10</v>
      </c>
      <c r="F24" s="28">
        <v>8</v>
      </c>
      <c r="G24" s="28">
        <v>9</v>
      </c>
      <c r="H24" s="35" t="s">
        <v>333</v>
      </c>
    </row>
    <row r="25" spans="1:8" ht="14.25" x14ac:dyDescent="0.2">
      <c r="A25" s="35" t="s">
        <v>76</v>
      </c>
      <c r="B25" s="28">
        <v>10</v>
      </c>
      <c r="C25" s="28">
        <v>14</v>
      </c>
      <c r="D25" s="28">
        <v>12</v>
      </c>
      <c r="E25" s="28">
        <v>9</v>
      </c>
      <c r="F25" s="28">
        <v>11</v>
      </c>
      <c r="G25" s="28">
        <v>10</v>
      </c>
      <c r="H25" s="35" t="s">
        <v>334</v>
      </c>
    </row>
    <row r="26" spans="1:8" ht="14.25" x14ac:dyDescent="0.2">
      <c r="A26" s="35" t="s">
        <v>329</v>
      </c>
      <c r="B26" s="28">
        <v>11</v>
      </c>
      <c r="C26" s="28">
        <v>10</v>
      </c>
      <c r="D26" s="28">
        <v>11</v>
      </c>
      <c r="E26" s="28">
        <v>10</v>
      </c>
      <c r="F26" s="28">
        <v>10</v>
      </c>
      <c r="G26" s="28">
        <v>11</v>
      </c>
      <c r="H26" s="35" t="s">
        <v>335</v>
      </c>
    </row>
    <row r="27" spans="1:8" ht="14.25" x14ac:dyDescent="0.2">
      <c r="A27" s="35" t="s">
        <v>78</v>
      </c>
      <c r="B27" s="28">
        <v>11</v>
      </c>
      <c r="C27" s="28">
        <v>4</v>
      </c>
      <c r="D27" s="28">
        <v>8</v>
      </c>
      <c r="E27" s="28">
        <v>11</v>
      </c>
      <c r="F27" s="28">
        <v>10</v>
      </c>
      <c r="G27" s="28">
        <v>12</v>
      </c>
      <c r="H27" s="35" t="s">
        <v>336</v>
      </c>
    </row>
    <row r="28" spans="1:8" ht="14.25" x14ac:dyDescent="0.2">
      <c r="A28" s="35" t="s">
        <v>41</v>
      </c>
      <c r="B28" s="28">
        <v>9</v>
      </c>
      <c r="C28" s="28">
        <v>10</v>
      </c>
      <c r="D28" s="28">
        <v>12</v>
      </c>
      <c r="E28" s="28">
        <v>11</v>
      </c>
      <c r="F28" s="28">
        <v>11</v>
      </c>
      <c r="G28" s="28">
        <v>10</v>
      </c>
      <c r="H28" s="35" t="s">
        <v>337</v>
      </c>
    </row>
    <row r="31" spans="1:8" x14ac:dyDescent="0.25">
      <c r="A31" s="30" t="s">
        <v>404</v>
      </c>
      <c r="B31" s="28"/>
    </row>
    <row r="32" spans="1:8" ht="14.25" x14ac:dyDescent="0.2">
      <c r="A32" s="35" t="s">
        <v>405</v>
      </c>
      <c r="B32" s="28" t="s">
        <v>406</v>
      </c>
    </row>
    <row r="33" spans="1:2" ht="14.25" x14ac:dyDescent="0.2">
      <c r="A33" s="35">
        <v>0</v>
      </c>
      <c r="B33" s="28">
        <v>0</v>
      </c>
    </row>
    <row r="34" spans="1:2" ht="14.25" x14ac:dyDescent="0.2">
      <c r="A34" s="35">
        <v>1</v>
      </c>
      <c r="B34" s="28">
        <v>1</v>
      </c>
    </row>
    <row r="35" spans="1:2" ht="14.25" x14ac:dyDescent="0.2">
      <c r="A35" s="35">
        <v>2</v>
      </c>
      <c r="B35" s="28">
        <v>2</v>
      </c>
    </row>
    <row r="36" spans="1:2" ht="14.25" x14ac:dyDescent="0.2">
      <c r="A36" s="35">
        <v>3</v>
      </c>
      <c r="B36" s="28">
        <v>3</v>
      </c>
    </row>
    <row r="37" spans="1:2" ht="14.25" x14ac:dyDescent="0.2">
      <c r="A37" s="35">
        <v>4</v>
      </c>
      <c r="B37" s="28">
        <v>5</v>
      </c>
    </row>
    <row r="38" spans="1:2" ht="14.25" x14ac:dyDescent="0.2">
      <c r="A38" s="35">
        <v>5</v>
      </c>
      <c r="B38" s="28">
        <v>7</v>
      </c>
    </row>
    <row r="39" spans="1:2" ht="14.25" x14ac:dyDescent="0.2">
      <c r="A39" s="35">
        <v>6</v>
      </c>
      <c r="B39" s="28">
        <v>9</v>
      </c>
    </row>
    <row r="40" spans="1:2" ht="14.25" x14ac:dyDescent="0.2">
      <c r="A40" s="35">
        <v>7</v>
      </c>
      <c r="B40" s="28">
        <v>12</v>
      </c>
    </row>
    <row r="41" spans="1:2" ht="14.25" x14ac:dyDescent="0.2">
      <c r="A41" s="35">
        <v>8</v>
      </c>
      <c r="B41" s="28">
        <v>15</v>
      </c>
    </row>
  </sheetData>
  <conditionalFormatting sqref="B4">
    <cfRule type="cellIs" dxfId="3" priority="4" operator="equal">
      <formula>"ja"</formula>
    </cfRule>
  </conditionalFormatting>
  <conditionalFormatting sqref="B5:B18">
    <cfRule type="cellIs" dxfId="2" priority="3" operator="equal">
      <formula>"ja"</formula>
    </cfRule>
  </conditionalFormatting>
  <conditionalFormatting sqref="C4:G4">
    <cfRule type="cellIs" dxfId="1" priority="2" operator="equal">
      <formula>"ja"</formula>
    </cfRule>
  </conditionalFormatting>
  <conditionalFormatting sqref="C5:G18">
    <cfRule type="cellIs" dxfId="0" priority="1" operator="equal">
      <formula>"ja"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blanko</vt:lpstr>
      <vt:lpstr>Talente</vt:lpstr>
      <vt:lpstr>Grimoire</vt:lpstr>
      <vt:lpstr>Basistabellen</vt:lpstr>
      <vt:lpstr>Hilfstabellen</vt:lpstr>
      <vt:lpstr>blanko!Druckbereich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Keil</dc:creator>
  <cp:lastModifiedBy>Tobias Keil</cp:lastModifiedBy>
  <cp:lastPrinted>2017-03-25T09:39:25Z</cp:lastPrinted>
  <dcterms:created xsi:type="dcterms:W3CDTF">2017-02-17T19:34:20Z</dcterms:created>
  <dcterms:modified xsi:type="dcterms:W3CDTF">2018-01-08T21:07:35Z</dcterms:modified>
</cp:coreProperties>
</file>